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6705"/>
  </bookViews>
  <sheets>
    <sheet name="Rekapitulácia stavby" sheetId="1" r:id="rId1"/>
    <sheet name="01 - SO 01 Kultúrny dom" sheetId="2" r:id="rId2"/>
  </sheets>
  <definedNames>
    <definedName name="_xlnm.Print_Titles" localSheetId="1">'01 - SO 01 Kultúrny dom'!$139:$139</definedName>
    <definedName name="_xlnm.Print_Titles" localSheetId="0">'Rekapitulácia stavby'!$85:$85</definedName>
    <definedName name="_xlnm.Print_Area" localSheetId="1">'01 - SO 01 Kultúrny dom'!$C$4:$Q$70,'01 - SO 01 Kultúrny dom'!$C$76:$Q$123,'01 - SO 01 Kultúrny dom'!$C$129:$Q$438</definedName>
    <definedName name="_xlnm.Print_Area" localSheetId="0">'Rekapitulácia stavby'!$C$4:$AP$70,'Rekapitulácia stavby'!$C$76:$AP$96</definedName>
  </definedNames>
  <calcPr calcId="124519"/>
</workbook>
</file>

<file path=xl/calcChain.xml><?xml version="1.0" encoding="utf-8"?>
<calcChain xmlns="http://schemas.openxmlformats.org/spreadsheetml/2006/main">
  <c r="N438" i="2"/>
  <c r="AY88" i="1"/>
  <c r="AX88"/>
  <c r="BI437" i="2"/>
  <c r="BH437"/>
  <c r="BG437"/>
  <c r="BE437"/>
  <c r="AA437"/>
  <c r="Y437"/>
  <c r="W437"/>
  <c r="BK437"/>
  <c r="N437"/>
  <c r="BF437" s="1"/>
  <c r="BI436"/>
  <c r="BH436"/>
  <c r="BG436"/>
  <c r="BF436"/>
  <c r="BE436"/>
  <c r="AA436"/>
  <c r="Y436"/>
  <c r="W436"/>
  <c r="BK436"/>
  <c r="N436"/>
  <c r="BI435"/>
  <c r="BH435"/>
  <c r="BG435"/>
  <c r="BE435"/>
  <c r="AA435"/>
  <c r="Y435"/>
  <c r="W435"/>
  <c r="BK435"/>
  <c r="N435"/>
  <c r="BF435" s="1"/>
  <c r="BI434"/>
  <c r="BH434"/>
  <c r="BG434"/>
  <c r="BE434"/>
  <c r="AA434"/>
  <c r="AA433" s="1"/>
  <c r="Y434"/>
  <c r="Y433" s="1"/>
  <c r="W434"/>
  <c r="W433" s="1"/>
  <c r="BK434"/>
  <c r="N434"/>
  <c r="BF434" s="1"/>
  <c r="BI432"/>
  <c r="BH432"/>
  <c r="BG432"/>
  <c r="BE432"/>
  <c r="AA432"/>
  <c r="Y432"/>
  <c r="W432"/>
  <c r="BK432"/>
  <c r="N432"/>
  <c r="BF432" s="1"/>
  <c r="BI431"/>
  <c r="BH431"/>
  <c r="BG431"/>
  <c r="BF431"/>
  <c r="BE431"/>
  <c r="AA431"/>
  <c r="Y431"/>
  <c r="W431"/>
  <c r="BK431"/>
  <c r="N431"/>
  <c r="BI430"/>
  <c r="BH430"/>
  <c r="BG430"/>
  <c r="BE430"/>
  <c r="AA430"/>
  <c r="Y430"/>
  <c r="W430"/>
  <c r="BK430"/>
  <c r="N430"/>
  <c r="BF430" s="1"/>
  <c r="BI429"/>
  <c r="BH429"/>
  <c r="BG429"/>
  <c r="BF429"/>
  <c r="BE429"/>
  <c r="AA429"/>
  <c r="AA428" s="1"/>
  <c r="Y429"/>
  <c r="Y428" s="1"/>
  <c r="W429"/>
  <c r="W428" s="1"/>
  <c r="BK429"/>
  <c r="N429"/>
  <c r="BI427"/>
  <c r="BH427"/>
  <c r="BG427"/>
  <c r="BF427"/>
  <c r="BE427"/>
  <c r="AA427"/>
  <c r="Y427"/>
  <c r="W427"/>
  <c r="BK427"/>
  <c r="N427"/>
  <c r="BI426"/>
  <c r="BH426"/>
  <c r="BG426"/>
  <c r="BE426"/>
  <c r="AA426"/>
  <c r="Y426"/>
  <c r="W426"/>
  <c r="BK426"/>
  <c r="N426"/>
  <c r="BF426" s="1"/>
  <c r="BI425"/>
  <c r="BH425"/>
  <c r="BG425"/>
  <c r="BF425"/>
  <c r="BE425"/>
  <c r="AA425"/>
  <c r="Y425"/>
  <c r="W425"/>
  <c r="BK425"/>
  <c r="N425"/>
  <c r="BI424"/>
  <c r="BH424"/>
  <c r="BG424"/>
  <c r="BE424"/>
  <c r="AA424"/>
  <c r="Y424"/>
  <c r="W424"/>
  <c r="BK424"/>
  <c r="N424"/>
  <c r="BF424" s="1"/>
  <c r="BI423"/>
  <c r="BH423"/>
  <c r="BG423"/>
  <c r="BF423"/>
  <c r="BE423"/>
  <c r="AA423"/>
  <c r="Y423"/>
  <c r="W423"/>
  <c r="BK423"/>
  <c r="N423"/>
  <c r="BI422"/>
  <c r="BH422"/>
  <c r="BG422"/>
  <c r="BE422"/>
  <c r="AA422"/>
  <c r="Y422"/>
  <c r="W422"/>
  <c r="BK422"/>
  <c r="N422"/>
  <c r="BF422" s="1"/>
  <c r="BI421"/>
  <c r="BH421"/>
  <c r="BG421"/>
  <c r="BE421"/>
  <c r="AA421"/>
  <c r="Y421"/>
  <c r="W421"/>
  <c r="BK421"/>
  <c r="N421"/>
  <c r="BF421" s="1"/>
  <c r="BI420"/>
  <c r="BH420"/>
  <c r="BG420"/>
  <c r="BE420"/>
  <c r="AA420"/>
  <c r="Y420"/>
  <c r="W420"/>
  <c r="BK420"/>
  <c r="N420"/>
  <c r="BF420" s="1"/>
  <c r="BI419"/>
  <c r="BH419"/>
  <c r="BG419"/>
  <c r="BE419"/>
  <c r="AA419"/>
  <c r="Y419"/>
  <c r="W419"/>
  <c r="BK419"/>
  <c r="N419"/>
  <c r="BF419" s="1"/>
  <c r="BI418"/>
  <c r="BH418"/>
  <c r="BG418"/>
  <c r="BE418"/>
  <c r="AA418"/>
  <c r="Y418"/>
  <c r="W418"/>
  <c r="BK418"/>
  <c r="N418"/>
  <c r="BF418" s="1"/>
  <c r="BI417"/>
  <c r="BH417"/>
  <c r="BG417"/>
  <c r="BE417"/>
  <c r="AA417"/>
  <c r="Y417"/>
  <c r="W417"/>
  <c r="BK417"/>
  <c r="N417"/>
  <c r="BF417" s="1"/>
  <c r="BI416"/>
  <c r="BH416"/>
  <c r="BG416"/>
  <c r="BE416"/>
  <c r="AA416"/>
  <c r="Y416"/>
  <c r="W416"/>
  <c r="BK416"/>
  <c r="N416"/>
  <c r="BF416" s="1"/>
  <c r="BI415"/>
  <c r="BH415"/>
  <c r="BG415"/>
  <c r="BE415"/>
  <c r="AA415"/>
  <c r="Y415"/>
  <c r="W415"/>
  <c r="BK415"/>
  <c r="N415"/>
  <c r="BF415" s="1"/>
  <c r="BI414"/>
  <c r="BH414"/>
  <c r="BG414"/>
  <c r="BE414"/>
  <c r="AA414"/>
  <c r="Y414"/>
  <c r="W414"/>
  <c r="BK414"/>
  <c r="N414"/>
  <c r="BF414" s="1"/>
  <c r="BI413"/>
  <c r="BH413"/>
  <c r="BG413"/>
  <c r="BE413"/>
  <c r="AA413"/>
  <c r="Y413"/>
  <c r="W413"/>
  <c r="BK413"/>
  <c r="N413"/>
  <c r="BF413" s="1"/>
  <c r="BI412"/>
  <c r="BH412"/>
  <c r="BG412"/>
  <c r="BE412"/>
  <c r="AA412"/>
  <c r="Y412"/>
  <c r="W412"/>
  <c r="BK412"/>
  <c r="N412"/>
  <c r="BF412" s="1"/>
  <c r="BI411"/>
  <c r="BH411"/>
  <c r="BG411"/>
  <c r="BE411"/>
  <c r="AA411"/>
  <c r="Y411"/>
  <c r="W411"/>
  <c r="BK411"/>
  <c r="N411"/>
  <c r="BF411" s="1"/>
  <c r="BI410"/>
  <c r="BH410"/>
  <c r="BG410"/>
  <c r="BE410"/>
  <c r="AA410"/>
  <c r="Y410"/>
  <c r="W410"/>
  <c r="BK410"/>
  <c r="N410"/>
  <c r="BF410" s="1"/>
  <c r="BI409"/>
  <c r="BH409"/>
  <c r="BG409"/>
  <c r="BE409"/>
  <c r="AA409"/>
  <c r="Y409"/>
  <c r="W409"/>
  <c r="BK409"/>
  <c r="N409"/>
  <c r="BF409" s="1"/>
  <c r="BI408"/>
  <c r="BH408"/>
  <c r="BG408"/>
  <c r="BE408"/>
  <c r="AA408"/>
  <c r="Y408"/>
  <c r="W408"/>
  <c r="BK408"/>
  <c r="N408"/>
  <c r="BF408" s="1"/>
  <c r="BI407"/>
  <c r="BH407"/>
  <c r="BG407"/>
  <c r="BE407"/>
  <c r="AA407"/>
  <c r="Y407"/>
  <c r="W407"/>
  <c r="BK407"/>
  <c r="N407"/>
  <c r="BF407" s="1"/>
  <c r="BI406"/>
  <c r="BH406"/>
  <c r="BG406"/>
  <c r="BE406"/>
  <c r="AA406"/>
  <c r="Y406"/>
  <c r="W406"/>
  <c r="BK406"/>
  <c r="N406"/>
  <c r="BF406" s="1"/>
  <c r="BI405"/>
  <c r="BH405"/>
  <c r="BG405"/>
  <c r="BE405"/>
  <c r="AA405"/>
  <c r="Y405"/>
  <c r="W405"/>
  <c r="BK405"/>
  <c r="N405"/>
  <c r="BF405" s="1"/>
  <c r="BI404"/>
  <c r="BH404"/>
  <c r="BG404"/>
  <c r="BE404"/>
  <c r="AA404"/>
  <c r="Y404"/>
  <c r="W404"/>
  <c r="BK404"/>
  <c r="N404"/>
  <c r="BF404" s="1"/>
  <c r="BI403"/>
  <c r="BH403"/>
  <c r="BG403"/>
  <c r="BE403"/>
  <c r="AA403"/>
  <c r="Y403"/>
  <c r="W403"/>
  <c r="BK403"/>
  <c r="N403"/>
  <c r="BF403" s="1"/>
  <c r="BI402"/>
  <c r="BH402"/>
  <c r="BG402"/>
  <c r="BE402"/>
  <c r="AA402"/>
  <c r="Y402"/>
  <c r="W402"/>
  <c r="BK402"/>
  <c r="N402"/>
  <c r="BF402" s="1"/>
  <c r="BI401"/>
  <c r="BH401"/>
  <c r="BG401"/>
  <c r="BE401"/>
  <c r="AA401"/>
  <c r="Y401"/>
  <c r="W401"/>
  <c r="BK401"/>
  <c r="N401"/>
  <c r="BF401" s="1"/>
  <c r="BI400"/>
  <c r="BH400"/>
  <c r="BG400"/>
  <c r="BE400"/>
  <c r="AA400"/>
  <c r="Y400"/>
  <c r="W400"/>
  <c r="BK400"/>
  <c r="N400"/>
  <c r="BF400" s="1"/>
  <c r="BI399"/>
  <c r="BH399"/>
  <c r="BG399"/>
  <c r="BE399"/>
  <c r="AA399"/>
  <c r="Y399"/>
  <c r="W399"/>
  <c r="BK399"/>
  <c r="N399"/>
  <c r="BF399" s="1"/>
  <c r="BI398"/>
  <c r="BH398"/>
  <c r="BG398"/>
  <c r="BE398"/>
  <c r="AA398"/>
  <c r="Y398"/>
  <c r="W398"/>
  <c r="BK398"/>
  <c r="N398"/>
  <c r="BF398" s="1"/>
  <c r="BI397"/>
  <c r="BH397"/>
  <c r="BG397"/>
  <c r="BE397"/>
  <c r="AA397"/>
  <c r="Y397"/>
  <c r="W397"/>
  <c r="BK397"/>
  <c r="N397"/>
  <c r="BF397" s="1"/>
  <c r="BI396"/>
  <c r="BH396"/>
  <c r="BG396"/>
  <c r="BE396"/>
  <c r="AA396"/>
  <c r="Y396"/>
  <c r="W396"/>
  <c r="BK396"/>
  <c r="N396"/>
  <c r="BF396" s="1"/>
  <c r="BI395"/>
  <c r="BH395"/>
  <c r="BG395"/>
  <c r="BE395"/>
  <c r="AA395"/>
  <c r="Y395"/>
  <c r="W395"/>
  <c r="BK395"/>
  <c r="N395"/>
  <c r="BF395" s="1"/>
  <c r="BI394"/>
  <c r="BH394"/>
  <c r="BG394"/>
  <c r="BE394"/>
  <c r="AA394"/>
  <c r="Y394"/>
  <c r="W394"/>
  <c r="BK394"/>
  <c r="N394"/>
  <c r="BF394" s="1"/>
  <c r="BI393"/>
  <c r="BH393"/>
  <c r="BG393"/>
  <c r="BE393"/>
  <c r="AA393"/>
  <c r="Y393"/>
  <c r="W393"/>
  <c r="BK393"/>
  <c r="N393"/>
  <c r="BF393" s="1"/>
  <c r="BI392"/>
  <c r="BH392"/>
  <c r="BG392"/>
  <c r="BE392"/>
  <c r="AA392"/>
  <c r="Y392"/>
  <c r="W392"/>
  <c r="BK392"/>
  <c r="N392"/>
  <c r="BF392" s="1"/>
  <c r="BI391"/>
  <c r="BH391"/>
  <c r="BG391"/>
  <c r="BE391"/>
  <c r="AA391"/>
  <c r="Y391"/>
  <c r="W391"/>
  <c r="BK391"/>
  <c r="N391"/>
  <c r="BF391" s="1"/>
  <c r="BI390"/>
  <c r="BH390"/>
  <c r="BG390"/>
  <c r="BE390"/>
  <c r="AA390"/>
  <c r="Y390"/>
  <c r="W390"/>
  <c r="BK390"/>
  <c r="N390"/>
  <c r="BF390" s="1"/>
  <c r="BI389"/>
  <c r="BH389"/>
  <c r="BG389"/>
  <c r="BE389"/>
  <c r="AA389"/>
  <c r="Y389"/>
  <c r="W389"/>
  <c r="BK389"/>
  <c r="N389"/>
  <c r="BF389" s="1"/>
  <c r="BI388"/>
  <c r="BH388"/>
  <c r="BG388"/>
  <c r="BE388"/>
  <c r="AA388"/>
  <c r="Y388"/>
  <c r="W388"/>
  <c r="BK388"/>
  <c r="N388"/>
  <c r="BF388" s="1"/>
  <c r="BI387"/>
  <c r="BH387"/>
  <c r="BG387"/>
  <c r="BE387"/>
  <c r="AA387"/>
  <c r="Y387"/>
  <c r="W387"/>
  <c r="BK387"/>
  <c r="N387"/>
  <c r="BF387" s="1"/>
  <c r="BI386"/>
  <c r="BH386"/>
  <c r="BG386"/>
  <c r="BE386"/>
  <c r="AA386"/>
  <c r="Y386"/>
  <c r="W386"/>
  <c r="BK386"/>
  <c r="N386"/>
  <c r="BF386" s="1"/>
  <c r="BI385"/>
  <c r="BH385"/>
  <c r="BG385"/>
  <c r="BE385"/>
  <c r="AA385"/>
  <c r="Y385"/>
  <c r="W385"/>
  <c r="BK385"/>
  <c r="N385"/>
  <c r="BF385" s="1"/>
  <c r="BI384"/>
  <c r="BH384"/>
  <c r="BG384"/>
  <c r="BE384"/>
  <c r="AA384"/>
  <c r="Y384"/>
  <c r="W384"/>
  <c r="BK384"/>
  <c r="N384"/>
  <c r="BF384" s="1"/>
  <c r="BI383"/>
  <c r="BH383"/>
  <c r="BG383"/>
  <c r="BE383"/>
  <c r="AA383"/>
  <c r="Y383"/>
  <c r="W383"/>
  <c r="BK383"/>
  <c r="N383"/>
  <c r="BF383" s="1"/>
  <c r="BI382"/>
  <c r="BH382"/>
  <c r="BG382"/>
  <c r="BE382"/>
  <c r="AA382"/>
  <c r="Y382"/>
  <c r="W382"/>
  <c r="BK382"/>
  <c r="N382"/>
  <c r="BF382" s="1"/>
  <c r="BI381"/>
  <c r="BH381"/>
  <c r="BG381"/>
  <c r="BE381"/>
  <c r="AA381"/>
  <c r="Y381"/>
  <c r="W381"/>
  <c r="BK381"/>
  <c r="N381"/>
  <c r="BF381" s="1"/>
  <c r="BI380"/>
  <c r="BH380"/>
  <c r="BG380"/>
  <c r="BE380"/>
  <c r="AA380"/>
  <c r="Y380"/>
  <c r="W380"/>
  <c r="BK380"/>
  <c r="N380"/>
  <c r="BF380" s="1"/>
  <c r="BI379"/>
  <c r="BH379"/>
  <c r="BG379"/>
  <c r="BE379"/>
  <c r="AA379"/>
  <c r="Y379"/>
  <c r="W379"/>
  <c r="BK379"/>
  <c r="N379"/>
  <c r="BF379" s="1"/>
  <c r="BI378"/>
  <c r="BH378"/>
  <c r="BG378"/>
  <c r="BE378"/>
  <c r="AA378"/>
  <c r="Y378"/>
  <c r="W378"/>
  <c r="BK378"/>
  <c r="N378"/>
  <c r="BF378" s="1"/>
  <c r="BI377"/>
  <c r="BH377"/>
  <c r="BG377"/>
  <c r="BE377"/>
  <c r="AA377"/>
  <c r="Y377"/>
  <c r="W377"/>
  <c r="BK377"/>
  <c r="N377"/>
  <c r="BF377" s="1"/>
  <c r="BI376"/>
  <c r="BH376"/>
  <c r="BG376"/>
  <c r="BE376"/>
  <c r="AA376"/>
  <c r="Y376"/>
  <c r="W376"/>
  <c r="BK376"/>
  <c r="N376"/>
  <c r="BF376" s="1"/>
  <c r="BI375"/>
  <c r="BH375"/>
  <c r="BG375"/>
  <c r="BE375"/>
  <c r="AA375"/>
  <c r="Y375"/>
  <c r="W375"/>
  <c r="BK375"/>
  <c r="N375"/>
  <c r="BF375" s="1"/>
  <c r="BI374"/>
  <c r="BH374"/>
  <c r="BG374"/>
  <c r="BE374"/>
  <c r="AA374"/>
  <c r="Y374"/>
  <c r="W374"/>
  <c r="BK374"/>
  <c r="N374"/>
  <c r="BF374" s="1"/>
  <c r="BI373"/>
  <c r="BH373"/>
  <c r="BG373"/>
  <c r="BE373"/>
  <c r="AA373"/>
  <c r="Y373"/>
  <c r="W373"/>
  <c r="BK373"/>
  <c r="N373"/>
  <c r="BF373" s="1"/>
  <c r="BI372"/>
  <c r="BH372"/>
  <c r="BG372"/>
  <c r="BE372"/>
  <c r="AA372"/>
  <c r="Y372"/>
  <c r="W372"/>
  <c r="BK372"/>
  <c r="N372"/>
  <c r="BF372" s="1"/>
  <c r="BI371"/>
  <c r="BH371"/>
  <c r="BG371"/>
  <c r="BE371"/>
  <c r="AA371"/>
  <c r="Y371"/>
  <c r="W371"/>
  <c r="BK371"/>
  <c r="N371"/>
  <c r="BF371" s="1"/>
  <c r="BI370"/>
  <c r="BH370"/>
  <c r="BG370"/>
  <c r="BE370"/>
  <c r="AA370"/>
  <c r="Y370"/>
  <c r="W370"/>
  <c r="BK370"/>
  <c r="N370"/>
  <c r="BF370" s="1"/>
  <c r="BI369"/>
  <c r="BH369"/>
  <c r="BG369"/>
  <c r="BE369"/>
  <c r="AA369"/>
  <c r="Y369"/>
  <c r="W369"/>
  <c r="BK369"/>
  <c r="N369"/>
  <c r="BF369" s="1"/>
  <c r="BI368"/>
  <c r="BH368"/>
  <c r="BG368"/>
  <c r="BE368"/>
  <c r="AA368"/>
  <c r="Y368"/>
  <c r="W368"/>
  <c r="BK368"/>
  <c r="N368"/>
  <c r="BF368" s="1"/>
  <c r="BI367"/>
  <c r="BH367"/>
  <c r="BG367"/>
  <c r="BE367"/>
  <c r="AA367"/>
  <c r="Y367"/>
  <c r="W367"/>
  <c r="BK367"/>
  <c r="N367"/>
  <c r="BF367" s="1"/>
  <c r="BI366"/>
  <c r="BH366"/>
  <c r="BG366"/>
  <c r="BE366"/>
  <c r="AA366"/>
  <c r="Y366"/>
  <c r="W366"/>
  <c r="BK366"/>
  <c r="N366"/>
  <c r="BF366" s="1"/>
  <c r="BI365"/>
  <c r="BH365"/>
  <c r="BG365"/>
  <c r="BE365"/>
  <c r="AA365"/>
  <c r="Y365"/>
  <c r="W365"/>
  <c r="BK365"/>
  <c r="N365"/>
  <c r="BF365" s="1"/>
  <c r="BI364"/>
  <c r="BH364"/>
  <c r="BG364"/>
  <c r="BE364"/>
  <c r="AA364"/>
  <c r="Y364"/>
  <c r="W364"/>
  <c r="BK364"/>
  <c r="N364"/>
  <c r="BF364" s="1"/>
  <c r="BI363"/>
  <c r="BH363"/>
  <c r="BG363"/>
  <c r="BE363"/>
  <c r="AA363"/>
  <c r="Y363"/>
  <c r="W363"/>
  <c r="BK363"/>
  <c r="N363"/>
  <c r="BF363" s="1"/>
  <c r="BI362"/>
  <c r="BH362"/>
  <c r="BG362"/>
  <c r="BE362"/>
  <c r="AA362"/>
  <c r="Y362"/>
  <c r="W362"/>
  <c r="BK362"/>
  <c r="N362"/>
  <c r="BF362" s="1"/>
  <c r="BI361"/>
  <c r="BH361"/>
  <c r="BG361"/>
  <c r="BE361"/>
  <c r="AA361"/>
  <c r="Y361"/>
  <c r="W361"/>
  <c r="BK361"/>
  <c r="N361"/>
  <c r="BF361" s="1"/>
  <c r="BI360"/>
  <c r="BH360"/>
  <c r="BG360"/>
  <c r="BE360"/>
  <c r="AA360"/>
  <c r="Y360"/>
  <c r="W360"/>
  <c r="BK360"/>
  <c r="N360"/>
  <c r="BF360" s="1"/>
  <c r="BI359"/>
  <c r="BH359"/>
  <c r="BG359"/>
  <c r="BE359"/>
  <c r="AA359"/>
  <c r="Y359"/>
  <c r="W359"/>
  <c r="BK359"/>
  <c r="N359"/>
  <c r="BF359" s="1"/>
  <c r="BI358"/>
  <c r="BH358"/>
  <c r="BG358"/>
  <c r="BE358"/>
  <c r="AA358"/>
  <c r="AA357" s="1"/>
  <c r="AA356" s="1"/>
  <c r="Y358"/>
  <c r="W358"/>
  <c r="W357" s="1"/>
  <c r="W356" s="1"/>
  <c r="BK358"/>
  <c r="N358"/>
  <c r="BF358" s="1"/>
  <c r="BI355"/>
  <c r="BH355"/>
  <c r="BG355"/>
  <c r="BE355"/>
  <c r="AA355"/>
  <c r="Y355"/>
  <c r="W355"/>
  <c r="BK355"/>
  <c r="N355"/>
  <c r="BF355" s="1"/>
  <c r="BI354"/>
  <c r="BH354"/>
  <c r="BG354"/>
  <c r="BE354"/>
  <c r="AA354"/>
  <c r="Y354"/>
  <c r="W354"/>
  <c r="BK354"/>
  <c r="N354"/>
  <c r="BF354" s="1"/>
  <c r="BI353"/>
  <c r="BH353"/>
  <c r="BG353"/>
  <c r="BE353"/>
  <c r="AA353"/>
  <c r="AA352" s="1"/>
  <c r="Y353"/>
  <c r="W353"/>
  <c r="W352" s="1"/>
  <c r="BK353"/>
  <c r="BK352" s="1"/>
  <c r="N352" s="1"/>
  <c r="N109" s="1"/>
  <c r="N353"/>
  <c r="BF353" s="1"/>
  <c r="BI351"/>
  <c r="BH351"/>
  <c r="BG351"/>
  <c r="BF351"/>
  <c r="BE351"/>
  <c r="AA351"/>
  <c r="Y351"/>
  <c r="W351"/>
  <c r="BK351"/>
  <c r="N351"/>
  <c r="BI350"/>
  <c r="BH350"/>
  <c r="BG350"/>
  <c r="BE350"/>
  <c r="AA350"/>
  <c r="Y350"/>
  <c r="W350"/>
  <c r="BK350"/>
  <c r="N350"/>
  <c r="BF350" s="1"/>
  <c r="BI349"/>
  <c r="BH349"/>
  <c r="BG349"/>
  <c r="BF349"/>
  <c r="BE349"/>
  <c r="AA349"/>
  <c r="Y349"/>
  <c r="W349"/>
  <c r="BK349"/>
  <c r="N349"/>
  <c r="BI348"/>
  <c r="BH348"/>
  <c r="BG348"/>
  <c r="BE348"/>
  <c r="AA348"/>
  <c r="Y348"/>
  <c r="W348"/>
  <c r="BK348"/>
  <c r="N348"/>
  <c r="BF348" s="1"/>
  <c r="BI347"/>
  <c r="BH347"/>
  <c r="BG347"/>
  <c r="BF347"/>
  <c r="BE347"/>
  <c r="AA347"/>
  <c r="Y347"/>
  <c r="Y346" s="1"/>
  <c r="W347"/>
  <c r="BK347"/>
  <c r="BK346" s="1"/>
  <c r="N346" s="1"/>
  <c r="N108" s="1"/>
  <c r="N347"/>
  <c r="BI345"/>
  <c r="BH345"/>
  <c r="BG345"/>
  <c r="BE345"/>
  <c r="AA345"/>
  <c r="Y345"/>
  <c r="W345"/>
  <c r="BK345"/>
  <c r="N345"/>
  <c r="BF345" s="1"/>
  <c r="BI344"/>
  <c r="BH344"/>
  <c r="BG344"/>
  <c r="BE344"/>
  <c r="AA344"/>
  <c r="Y344"/>
  <c r="W344"/>
  <c r="BK344"/>
  <c r="N344"/>
  <c r="BF344" s="1"/>
  <c r="BI343"/>
  <c r="BH343"/>
  <c r="BG343"/>
  <c r="BE343"/>
  <c r="AA343"/>
  <c r="Y343"/>
  <c r="W343"/>
  <c r="BK343"/>
  <c r="N343"/>
  <c r="BF343" s="1"/>
  <c r="BI342"/>
  <c r="BH342"/>
  <c r="BG342"/>
  <c r="BE342"/>
  <c r="AA342"/>
  <c r="Y342"/>
  <c r="W342"/>
  <c r="BK342"/>
  <c r="N342"/>
  <c r="BF342" s="1"/>
  <c r="BI341"/>
  <c r="BH341"/>
  <c r="BG341"/>
  <c r="BE341"/>
  <c r="AA341"/>
  <c r="Y341"/>
  <c r="W341"/>
  <c r="BK341"/>
  <c r="N341"/>
  <c r="BF341" s="1"/>
  <c r="BI340"/>
  <c r="BH340"/>
  <c r="BG340"/>
  <c r="BE340"/>
  <c r="AA340"/>
  <c r="Y340"/>
  <c r="W340"/>
  <c r="BK340"/>
  <c r="N340"/>
  <c r="BF340" s="1"/>
  <c r="BI339"/>
  <c r="BH339"/>
  <c r="BG339"/>
  <c r="BE339"/>
  <c r="AA339"/>
  <c r="AA338" s="1"/>
  <c r="Y339"/>
  <c r="W339"/>
  <c r="W338" s="1"/>
  <c r="BK339"/>
  <c r="BK338" s="1"/>
  <c r="N338" s="1"/>
  <c r="N107" s="1"/>
  <c r="N339"/>
  <c r="BF339" s="1"/>
  <c r="BI337"/>
  <c r="BH337"/>
  <c r="BG337"/>
  <c r="BE337"/>
  <c r="AA337"/>
  <c r="Y337"/>
  <c r="W337"/>
  <c r="BK337"/>
  <c r="N337"/>
  <c r="BF337" s="1"/>
  <c r="BI336"/>
  <c r="BH336"/>
  <c r="BG336"/>
  <c r="BF336"/>
  <c r="BE336"/>
  <c r="AA336"/>
  <c r="Y336"/>
  <c r="W336"/>
  <c r="BK336"/>
  <c r="N336"/>
  <c r="BI335"/>
  <c r="BH335"/>
  <c r="BG335"/>
  <c r="BE335"/>
  <c r="AA335"/>
  <c r="Y335"/>
  <c r="W335"/>
  <c r="BK335"/>
  <c r="N335"/>
  <c r="BF335" s="1"/>
  <c r="BI334"/>
  <c r="BH334"/>
  <c r="BG334"/>
  <c r="BE334"/>
  <c r="AA334"/>
  <c r="Y334"/>
  <c r="W334"/>
  <c r="BK334"/>
  <c r="N334"/>
  <c r="BF334" s="1"/>
  <c r="BI333"/>
  <c r="BH333"/>
  <c r="BG333"/>
  <c r="BF333"/>
  <c r="BE333"/>
  <c r="AA333"/>
  <c r="Y333"/>
  <c r="W333"/>
  <c r="BK333"/>
  <c r="N333"/>
  <c r="BI332"/>
  <c r="BH332"/>
  <c r="BG332"/>
  <c r="BE332"/>
  <c r="AA332"/>
  <c r="Y332"/>
  <c r="W332"/>
  <c r="BK332"/>
  <c r="N332"/>
  <c r="BF332" s="1"/>
  <c r="BI331"/>
  <c r="BH331"/>
  <c r="BG331"/>
  <c r="BF331"/>
  <c r="BE331"/>
  <c r="AA331"/>
  <c r="Y331"/>
  <c r="W331"/>
  <c r="BK331"/>
  <c r="N331"/>
  <c r="BI330"/>
  <c r="BH330"/>
  <c r="BG330"/>
  <c r="BE330"/>
  <c r="AA330"/>
  <c r="Y330"/>
  <c r="W330"/>
  <c r="BK330"/>
  <c r="N330"/>
  <c r="BF330" s="1"/>
  <c r="BI329"/>
  <c r="BH329"/>
  <c r="BG329"/>
  <c r="BF329"/>
  <c r="BE329"/>
  <c r="AA329"/>
  <c r="Y329"/>
  <c r="W329"/>
  <c r="BK329"/>
  <c r="N329"/>
  <c r="BI328"/>
  <c r="BH328"/>
  <c r="BG328"/>
  <c r="BE328"/>
  <c r="AA328"/>
  <c r="Y328"/>
  <c r="W328"/>
  <c r="BK328"/>
  <c r="N328"/>
  <c r="BF328" s="1"/>
  <c r="BI327"/>
  <c r="BH327"/>
  <c r="BG327"/>
  <c r="BF327"/>
  <c r="BE327"/>
  <c r="AA327"/>
  <c r="Y327"/>
  <c r="W327"/>
  <c r="BK327"/>
  <c r="N327"/>
  <c r="BI326"/>
  <c r="BH326"/>
  <c r="BG326"/>
  <c r="BE326"/>
  <c r="AA326"/>
  <c r="Y326"/>
  <c r="W326"/>
  <c r="BK326"/>
  <c r="N326"/>
  <c r="BF326" s="1"/>
  <c r="BI325"/>
  <c r="BH325"/>
  <c r="BG325"/>
  <c r="BF325"/>
  <c r="BE325"/>
  <c r="AA325"/>
  <c r="Y325"/>
  <c r="W325"/>
  <c r="BK325"/>
  <c r="N325"/>
  <c r="BI324"/>
  <c r="BH324"/>
  <c r="BG324"/>
  <c r="BE324"/>
  <c r="AA324"/>
  <c r="Y324"/>
  <c r="W324"/>
  <c r="BK324"/>
  <c r="N324"/>
  <c r="BF324" s="1"/>
  <c r="BI323"/>
  <c r="BH323"/>
  <c r="BG323"/>
  <c r="BF323"/>
  <c r="BE323"/>
  <c r="AA323"/>
  <c r="Y323"/>
  <c r="W323"/>
  <c r="BK323"/>
  <c r="N323"/>
  <c r="BI322"/>
  <c r="BH322"/>
  <c r="BG322"/>
  <c r="BE322"/>
  <c r="AA322"/>
  <c r="Y322"/>
  <c r="W322"/>
  <c r="BK322"/>
  <c r="N322"/>
  <c r="BF322" s="1"/>
  <c r="BI321"/>
  <c r="BH321"/>
  <c r="BG321"/>
  <c r="BF321"/>
  <c r="BE321"/>
  <c r="AA321"/>
  <c r="Y321"/>
  <c r="W321"/>
  <c r="BK321"/>
  <c r="N321"/>
  <c r="BI320"/>
  <c r="BH320"/>
  <c r="BG320"/>
  <c r="BE320"/>
  <c r="AA320"/>
  <c r="Y320"/>
  <c r="W320"/>
  <c r="BK320"/>
  <c r="N320"/>
  <c r="BF320" s="1"/>
  <c r="BI319"/>
  <c r="BH319"/>
  <c r="BG319"/>
  <c r="BF319"/>
  <c r="BE319"/>
  <c r="AA319"/>
  <c r="Y319"/>
  <c r="W319"/>
  <c r="BK319"/>
  <c r="N319"/>
  <c r="BI318"/>
  <c r="BH318"/>
  <c r="BG318"/>
  <c r="BE318"/>
  <c r="AA318"/>
  <c r="Y318"/>
  <c r="W318"/>
  <c r="BK318"/>
  <c r="N318"/>
  <c r="BF318" s="1"/>
  <c r="BI317"/>
  <c r="BH317"/>
  <c r="BG317"/>
  <c r="BF317"/>
  <c r="BE317"/>
  <c r="AA317"/>
  <c r="Y317"/>
  <c r="W317"/>
  <c r="BK317"/>
  <c r="N317"/>
  <c r="BI316"/>
  <c r="BH316"/>
  <c r="BG316"/>
  <c r="BE316"/>
  <c r="AA316"/>
  <c r="Y316"/>
  <c r="W316"/>
  <c r="BK316"/>
  <c r="N316"/>
  <c r="BF316" s="1"/>
  <c r="BI315"/>
  <c r="BH315"/>
  <c r="BG315"/>
  <c r="BF315"/>
  <c r="BE315"/>
  <c r="AA315"/>
  <c r="Y315"/>
  <c r="W315"/>
  <c r="BK315"/>
  <c r="N315"/>
  <c r="BI314"/>
  <c r="BH314"/>
  <c r="BG314"/>
  <c r="BE314"/>
  <c r="AA314"/>
  <c r="Y314"/>
  <c r="W314"/>
  <c r="BK314"/>
  <c r="N314"/>
  <c r="BF314" s="1"/>
  <c r="BI313"/>
  <c r="BH313"/>
  <c r="BG313"/>
  <c r="BF313"/>
  <c r="BE313"/>
  <c r="AA313"/>
  <c r="Y313"/>
  <c r="W313"/>
  <c r="BK313"/>
  <c r="N313"/>
  <c r="BI312"/>
  <c r="BH312"/>
  <c r="BG312"/>
  <c r="BE312"/>
  <c r="AA312"/>
  <c r="Y312"/>
  <c r="W312"/>
  <c r="BK312"/>
  <c r="N312"/>
  <c r="BF312" s="1"/>
  <c r="BI311"/>
  <c r="BH311"/>
  <c r="BG311"/>
  <c r="BF311"/>
  <c r="BE311"/>
  <c r="AA311"/>
  <c r="Y311"/>
  <c r="W311"/>
  <c r="BK311"/>
  <c r="N311"/>
  <c r="BI310"/>
  <c r="BH310"/>
  <c r="BG310"/>
  <c r="BE310"/>
  <c r="AA310"/>
  <c r="Y310"/>
  <c r="W310"/>
  <c r="BK310"/>
  <c r="N310"/>
  <c r="BF310" s="1"/>
  <c r="BI309"/>
  <c r="BH309"/>
  <c r="BG309"/>
  <c r="BF309"/>
  <c r="BE309"/>
  <c r="AA309"/>
  <c r="Y309"/>
  <c r="W309"/>
  <c r="BK309"/>
  <c r="N309"/>
  <c r="BI308"/>
  <c r="BH308"/>
  <c r="BG308"/>
  <c r="BE308"/>
  <c r="AA308"/>
  <c r="AA307" s="1"/>
  <c r="Y308"/>
  <c r="Y307" s="1"/>
  <c r="W308"/>
  <c r="BK308"/>
  <c r="BK307" s="1"/>
  <c r="N307" s="1"/>
  <c r="N106" s="1"/>
  <c r="N308"/>
  <c r="BF308" s="1"/>
  <c r="BI306"/>
  <c r="BH306"/>
  <c r="BG306"/>
  <c r="BF306"/>
  <c r="BE306"/>
  <c r="AA306"/>
  <c r="Y306"/>
  <c r="W306"/>
  <c r="BK306"/>
  <c r="N306"/>
  <c r="BI305"/>
  <c r="BH305"/>
  <c r="BG305"/>
  <c r="BE305"/>
  <c r="AA305"/>
  <c r="Y305"/>
  <c r="W305"/>
  <c r="BK305"/>
  <c r="N305"/>
  <c r="BF305" s="1"/>
  <c r="BI304"/>
  <c r="BH304"/>
  <c r="BG304"/>
  <c r="BE304"/>
  <c r="AA304"/>
  <c r="Y304"/>
  <c r="W304"/>
  <c r="BK304"/>
  <c r="N304"/>
  <c r="BF304" s="1"/>
  <c r="BI303"/>
  <c r="BH303"/>
  <c r="BG303"/>
  <c r="BE303"/>
  <c r="AA303"/>
  <c r="Y303"/>
  <c r="W303"/>
  <c r="BK303"/>
  <c r="N303"/>
  <c r="BF303" s="1"/>
  <c r="BI302"/>
  <c r="BH302"/>
  <c r="BG302"/>
  <c r="BF302"/>
  <c r="BE302"/>
  <c r="AA302"/>
  <c r="Y302"/>
  <c r="W302"/>
  <c r="BK302"/>
  <c r="N302"/>
  <c r="BI301"/>
  <c r="BH301"/>
  <c r="BG301"/>
  <c r="BE301"/>
  <c r="AA301"/>
  <c r="Y301"/>
  <c r="W301"/>
  <c r="BK301"/>
  <c r="N301"/>
  <c r="BF301" s="1"/>
  <c r="BI300"/>
  <c r="BH300"/>
  <c r="BG300"/>
  <c r="BE300"/>
  <c r="AA300"/>
  <c r="Y300"/>
  <c r="W300"/>
  <c r="BK300"/>
  <c r="N300"/>
  <c r="BF300" s="1"/>
  <c r="BI299"/>
  <c r="BH299"/>
  <c r="BG299"/>
  <c r="BE299"/>
  <c r="AA299"/>
  <c r="Y299"/>
  <c r="W299"/>
  <c r="BK299"/>
  <c r="N299"/>
  <c r="BF299" s="1"/>
  <c r="BI298"/>
  <c r="BH298"/>
  <c r="BG298"/>
  <c r="BE298"/>
  <c r="AA298"/>
  <c r="Y298"/>
  <c r="W298"/>
  <c r="BK298"/>
  <c r="N298"/>
  <c r="BF298" s="1"/>
  <c r="BI297"/>
  <c r="BH297"/>
  <c r="BG297"/>
  <c r="BF297"/>
  <c r="BE297"/>
  <c r="AA297"/>
  <c r="Y297"/>
  <c r="W297"/>
  <c r="BK297"/>
  <c r="N297"/>
  <c r="BI296"/>
  <c r="BH296"/>
  <c r="BG296"/>
  <c r="BE296"/>
  <c r="AA296"/>
  <c r="Y296"/>
  <c r="W296"/>
  <c r="BK296"/>
  <c r="N296"/>
  <c r="BF296" s="1"/>
  <c r="BI295"/>
  <c r="BH295"/>
  <c r="BG295"/>
  <c r="BF295"/>
  <c r="BE295"/>
  <c r="AA295"/>
  <c r="Y295"/>
  <c r="W295"/>
  <c r="BK295"/>
  <c r="N295"/>
  <c r="BI294"/>
  <c r="BH294"/>
  <c r="BG294"/>
  <c r="BE294"/>
  <c r="AA294"/>
  <c r="Y294"/>
  <c r="W294"/>
  <c r="BK294"/>
  <c r="N294"/>
  <c r="BF294" s="1"/>
  <c r="BI293"/>
  <c r="BH293"/>
  <c r="BG293"/>
  <c r="BF293"/>
  <c r="BE293"/>
  <c r="AA293"/>
  <c r="Y293"/>
  <c r="W293"/>
  <c r="BK293"/>
  <c r="N293"/>
  <c r="BI292"/>
  <c r="BH292"/>
  <c r="BG292"/>
  <c r="BE292"/>
  <c r="AA292"/>
  <c r="Y292"/>
  <c r="W292"/>
  <c r="BK292"/>
  <c r="N292"/>
  <c r="BF292" s="1"/>
  <c r="BI291"/>
  <c r="BH291"/>
  <c r="BG291"/>
  <c r="BF291"/>
  <c r="BE291"/>
  <c r="AA291"/>
  <c r="Y291"/>
  <c r="W291"/>
  <c r="BK291"/>
  <c r="N291"/>
  <c r="BI290"/>
  <c r="BH290"/>
  <c r="BG290"/>
  <c r="BE290"/>
  <c r="AA290"/>
  <c r="Y290"/>
  <c r="W290"/>
  <c r="BK290"/>
  <c r="N290"/>
  <c r="BF290" s="1"/>
  <c r="BI289"/>
  <c r="BH289"/>
  <c r="BG289"/>
  <c r="BF289"/>
  <c r="BE289"/>
  <c r="AA289"/>
  <c r="Y289"/>
  <c r="W289"/>
  <c r="BK289"/>
  <c r="N289"/>
  <c r="BI288"/>
  <c r="BH288"/>
  <c r="BG288"/>
  <c r="BE288"/>
  <c r="AA288"/>
  <c r="AA287" s="1"/>
  <c r="Y288"/>
  <c r="W288"/>
  <c r="BK288"/>
  <c r="N288"/>
  <c r="BF288" s="1"/>
  <c r="BI286"/>
  <c r="BH286"/>
  <c r="BG286"/>
  <c r="BF286"/>
  <c r="BE286"/>
  <c r="AA286"/>
  <c r="Y286"/>
  <c r="W286"/>
  <c r="BK286"/>
  <c r="N286"/>
  <c r="BI285"/>
  <c r="BH285"/>
  <c r="BG285"/>
  <c r="BE285"/>
  <c r="AA285"/>
  <c r="AA284" s="1"/>
  <c r="Y285"/>
  <c r="W285"/>
  <c r="BK285"/>
  <c r="BK284" s="1"/>
  <c r="N284" s="1"/>
  <c r="N104" s="1"/>
  <c r="N285"/>
  <c r="BF285" s="1"/>
  <c r="BI283"/>
  <c r="BH283"/>
  <c r="BG283"/>
  <c r="BE283"/>
  <c r="AA283"/>
  <c r="Y283"/>
  <c r="W283"/>
  <c r="BK283"/>
  <c r="N283"/>
  <c r="BF283" s="1"/>
  <c r="BI282"/>
  <c r="BH282"/>
  <c r="BG282"/>
  <c r="BF282"/>
  <c r="BE282"/>
  <c r="AA282"/>
  <c r="Y282"/>
  <c r="W282"/>
  <c r="BK282"/>
  <c r="N282"/>
  <c r="BI281"/>
  <c r="BH281"/>
  <c r="BG281"/>
  <c r="BE281"/>
  <c r="AA281"/>
  <c r="Y281"/>
  <c r="W281"/>
  <c r="BK281"/>
  <c r="N281"/>
  <c r="BF281" s="1"/>
  <c r="BI280"/>
  <c r="BH280"/>
  <c r="BG280"/>
  <c r="BF280"/>
  <c r="BE280"/>
  <c r="AA280"/>
  <c r="Y280"/>
  <c r="W280"/>
  <c r="BK280"/>
  <c r="N280"/>
  <c r="BI279"/>
  <c r="BH279"/>
  <c r="BG279"/>
  <c r="BE279"/>
  <c r="AA279"/>
  <c r="Y279"/>
  <c r="W279"/>
  <c r="BK279"/>
  <c r="N279"/>
  <c r="BF279" s="1"/>
  <c r="BI278"/>
  <c r="BH278"/>
  <c r="BG278"/>
  <c r="BF278"/>
  <c r="BE278"/>
  <c r="AA278"/>
  <c r="Y278"/>
  <c r="W278"/>
  <c r="BK278"/>
  <c r="N278"/>
  <c r="BI277"/>
  <c r="BH277"/>
  <c r="BG277"/>
  <c r="BE277"/>
  <c r="AA277"/>
  <c r="Y277"/>
  <c r="W277"/>
  <c r="BK277"/>
  <c r="N277"/>
  <c r="BF277" s="1"/>
  <c r="BI276"/>
  <c r="BH276"/>
  <c r="BG276"/>
  <c r="BF276"/>
  <c r="BE276"/>
  <c r="AA276"/>
  <c r="Y276"/>
  <c r="W276"/>
  <c r="BK276"/>
  <c r="N276"/>
  <c r="BI275"/>
  <c r="BH275"/>
  <c r="BG275"/>
  <c r="BE275"/>
  <c r="AA275"/>
  <c r="Y275"/>
  <c r="W275"/>
  <c r="BK275"/>
  <c r="N275"/>
  <c r="BF275" s="1"/>
  <c r="BI274"/>
  <c r="BH274"/>
  <c r="BG274"/>
  <c r="BF274"/>
  <c r="BE274"/>
  <c r="AA274"/>
  <c r="Y274"/>
  <c r="W274"/>
  <c r="BK274"/>
  <c r="N274"/>
  <c r="BI273"/>
  <c r="BH273"/>
  <c r="BG273"/>
  <c r="BE273"/>
  <c r="AA273"/>
  <c r="Y273"/>
  <c r="W273"/>
  <c r="BK273"/>
  <c r="N273"/>
  <c r="BF273" s="1"/>
  <c r="BI272"/>
  <c r="BH272"/>
  <c r="BG272"/>
  <c r="BF272"/>
  <c r="BE272"/>
  <c r="AA272"/>
  <c r="Y272"/>
  <c r="W272"/>
  <c r="BK272"/>
  <c r="N272"/>
  <c r="BI271"/>
  <c r="BH271"/>
  <c r="BG271"/>
  <c r="BE271"/>
  <c r="AA271"/>
  <c r="AA270" s="1"/>
  <c r="Y271"/>
  <c r="Y270" s="1"/>
  <c r="W271"/>
  <c r="BK271"/>
  <c r="N271"/>
  <c r="BF271" s="1"/>
  <c r="BI269"/>
  <c r="BH269"/>
  <c r="BG269"/>
  <c r="BF269"/>
  <c r="BE269"/>
  <c r="AA269"/>
  <c r="Y269"/>
  <c r="W269"/>
  <c r="BK269"/>
  <c r="N269"/>
  <c r="BI268"/>
  <c r="BH268"/>
  <c r="BG268"/>
  <c r="BE268"/>
  <c r="AA268"/>
  <c r="Y268"/>
  <c r="W268"/>
  <c r="BK268"/>
  <c r="N268"/>
  <c r="BF268" s="1"/>
  <c r="BI267"/>
  <c r="BH267"/>
  <c r="BG267"/>
  <c r="BF267"/>
  <c r="BE267"/>
  <c r="AA267"/>
  <c r="Y267"/>
  <c r="W267"/>
  <c r="BK267"/>
  <c r="N267"/>
  <c r="BI266"/>
  <c r="BH266"/>
  <c r="BG266"/>
  <c r="BE266"/>
  <c r="AA266"/>
  <c r="Y266"/>
  <c r="W266"/>
  <c r="BK266"/>
  <c r="N266"/>
  <c r="BF266" s="1"/>
  <c r="BI265"/>
  <c r="BH265"/>
  <c r="BG265"/>
  <c r="BF265"/>
  <c r="BE265"/>
  <c r="AA265"/>
  <c r="Y265"/>
  <c r="W265"/>
  <c r="BK265"/>
  <c r="N265"/>
  <c r="BI264"/>
  <c r="BH264"/>
  <c r="BG264"/>
  <c r="BE264"/>
  <c r="AA264"/>
  <c r="Y264"/>
  <c r="W264"/>
  <c r="BK264"/>
  <c r="N264"/>
  <c r="BF264" s="1"/>
  <c r="BI263"/>
  <c r="BH263"/>
  <c r="BG263"/>
  <c r="BF263"/>
  <c r="BE263"/>
  <c r="AA263"/>
  <c r="Y263"/>
  <c r="W263"/>
  <c r="BK263"/>
  <c r="N263"/>
  <c r="BI262"/>
  <c r="BH262"/>
  <c r="BG262"/>
  <c r="BE262"/>
  <c r="AA262"/>
  <c r="Y262"/>
  <c r="W262"/>
  <c r="BK262"/>
  <c r="N262"/>
  <c r="BF262" s="1"/>
  <c r="BI261"/>
  <c r="BH261"/>
  <c r="BG261"/>
  <c r="BF261"/>
  <c r="BE261"/>
  <c r="AA261"/>
  <c r="Y261"/>
  <c r="W261"/>
  <c r="BK261"/>
  <c r="N261"/>
  <c r="BI260"/>
  <c r="BH260"/>
  <c r="BG260"/>
  <c r="BE260"/>
  <c r="AA260"/>
  <c r="Y260"/>
  <c r="W260"/>
  <c r="BK260"/>
  <c r="N260"/>
  <c r="BF260" s="1"/>
  <c r="BI259"/>
  <c r="BH259"/>
  <c r="BG259"/>
  <c r="BF259"/>
  <c r="BE259"/>
  <c r="AA259"/>
  <c r="Y259"/>
  <c r="W259"/>
  <c r="BK259"/>
  <c r="N259"/>
  <c r="BI258"/>
  <c r="BH258"/>
  <c r="BG258"/>
  <c r="BE258"/>
  <c r="AA258"/>
  <c r="Y258"/>
  <c r="W258"/>
  <c r="BK258"/>
  <c r="N258"/>
  <c r="BF258" s="1"/>
  <c r="BI257"/>
  <c r="BH257"/>
  <c r="BG257"/>
  <c r="BF257"/>
  <c r="BE257"/>
  <c r="AA257"/>
  <c r="Y257"/>
  <c r="W257"/>
  <c r="BK257"/>
  <c r="N257"/>
  <c r="BI256"/>
  <c r="BH256"/>
  <c r="BG256"/>
  <c r="BE256"/>
  <c r="AA256"/>
  <c r="Y256"/>
  <c r="W256"/>
  <c r="BK256"/>
  <c r="N256"/>
  <c r="BF256" s="1"/>
  <c r="BI255"/>
  <c r="BH255"/>
  <c r="BG255"/>
  <c r="BF255"/>
  <c r="BE255"/>
  <c r="AA255"/>
  <c r="Y255"/>
  <c r="W255"/>
  <c r="BK255"/>
  <c r="N255"/>
  <c r="BI254"/>
  <c r="BH254"/>
  <c r="BG254"/>
  <c r="BE254"/>
  <c r="AA254"/>
  <c r="Y254"/>
  <c r="W254"/>
  <c r="BK254"/>
  <c r="N254"/>
  <c r="BF254" s="1"/>
  <c r="BI253"/>
  <c r="BH253"/>
  <c r="BG253"/>
  <c r="BF253"/>
  <c r="BE253"/>
  <c r="AA253"/>
  <c r="Y253"/>
  <c r="W253"/>
  <c r="BK253"/>
  <c r="N253"/>
  <c r="BI252"/>
  <c r="BH252"/>
  <c r="BG252"/>
  <c r="BE252"/>
  <c r="AA252"/>
  <c r="Y252"/>
  <c r="W252"/>
  <c r="BK252"/>
  <c r="N252"/>
  <c r="BF252" s="1"/>
  <c r="BI251"/>
  <c r="BH251"/>
  <c r="BG251"/>
  <c r="BF251"/>
  <c r="BE251"/>
  <c r="AA251"/>
  <c r="Y251"/>
  <c r="W251"/>
  <c r="BK251"/>
  <c r="N251"/>
  <c r="BI250"/>
  <c r="BH250"/>
  <c r="BG250"/>
  <c r="BE250"/>
  <c r="AA250"/>
  <c r="Y250"/>
  <c r="W250"/>
  <c r="BK250"/>
  <c r="N250"/>
  <c r="BF250" s="1"/>
  <c r="BI249"/>
  <c r="BH249"/>
  <c r="BG249"/>
  <c r="BF249"/>
  <c r="BE249"/>
  <c r="AA249"/>
  <c r="Y249"/>
  <c r="W249"/>
  <c r="BK249"/>
  <c r="N249"/>
  <c r="BI248"/>
  <c r="BH248"/>
  <c r="BG248"/>
  <c r="BE248"/>
  <c r="AA248"/>
  <c r="Y248"/>
  <c r="W248"/>
  <c r="BK248"/>
  <c r="N248"/>
  <c r="BF248" s="1"/>
  <c r="BI247"/>
  <c r="BH247"/>
  <c r="BG247"/>
  <c r="BF247"/>
  <c r="BE247"/>
  <c r="AA247"/>
  <c r="Y247"/>
  <c r="Y246" s="1"/>
  <c r="W247"/>
  <c r="W246" s="1"/>
  <c r="BK247"/>
  <c r="N247"/>
  <c r="BI245"/>
  <c r="BH245"/>
  <c r="BG245"/>
  <c r="BF245"/>
  <c r="BE245"/>
  <c r="AA245"/>
  <c r="Y245"/>
  <c r="W245"/>
  <c r="BK245"/>
  <c r="N245"/>
  <c r="BI244"/>
  <c r="BH244"/>
  <c r="BG244"/>
  <c r="BE244"/>
  <c r="AA244"/>
  <c r="Y244"/>
  <c r="W244"/>
  <c r="BK244"/>
  <c r="N244"/>
  <c r="BF244" s="1"/>
  <c r="BI243"/>
  <c r="BH243"/>
  <c r="BG243"/>
  <c r="BF243"/>
  <c r="BE243"/>
  <c r="AA243"/>
  <c r="Y243"/>
  <c r="W243"/>
  <c r="BK243"/>
  <c r="N243"/>
  <c r="BI242"/>
  <c r="BH242"/>
  <c r="BG242"/>
  <c r="BE242"/>
  <c r="AA242"/>
  <c r="Y242"/>
  <c r="W242"/>
  <c r="BK242"/>
  <c r="N242"/>
  <c r="BF242" s="1"/>
  <c r="BI241"/>
  <c r="BH241"/>
  <c r="BG241"/>
  <c r="BF241"/>
  <c r="BE241"/>
  <c r="AA241"/>
  <c r="Y241"/>
  <c r="W241"/>
  <c r="BK241"/>
  <c r="N241"/>
  <c r="BI240"/>
  <c r="BH240"/>
  <c r="BG240"/>
  <c r="BE240"/>
  <c r="AA240"/>
  <c r="AA239" s="1"/>
  <c r="Y240"/>
  <c r="Y239" s="1"/>
  <c r="W240"/>
  <c r="BK240"/>
  <c r="N240"/>
  <c r="BF240" s="1"/>
  <c r="BI238"/>
  <c r="BH238"/>
  <c r="BG238"/>
  <c r="BF238"/>
  <c r="BE238"/>
  <c r="AA238"/>
  <c r="Y238"/>
  <c r="W238"/>
  <c r="BK238"/>
  <c r="N238"/>
  <c r="BI237"/>
  <c r="BH237"/>
  <c r="BG237"/>
  <c r="BE237"/>
  <c r="AA237"/>
  <c r="Y237"/>
  <c r="W237"/>
  <c r="BK237"/>
  <c r="N237"/>
  <c r="BF237" s="1"/>
  <c r="BI236"/>
  <c r="BH236"/>
  <c r="BG236"/>
  <c r="BF236"/>
  <c r="BE236"/>
  <c r="AA236"/>
  <c r="Y236"/>
  <c r="W236"/>
  <c r="BK236"/>
  <c r="N236"/>
  <c r="BI235"/>
  <c r="BH235"/>
  <c r="BG235"/>
  <c r="BE235"/>
  <c r="AA235"/>
  <c r="Y235"/>
  <c r="W235"/>
  <c r="BK235"/>
  <c r="N235"/>
  <c r="BF235" s="1"/>
  <c r="BI234"/>
  <c r="BH234"/>
  <c r="BG234"/>
  <c r="BF234"/>
  <c r="BE234"/>
  <c r="AA234"/>
  <c r="Y234"/>
  <c r="W234"/>
  <c r="BK234"/>
  <c r="N234"/>
  <c r="BI233"/>
  <c r="BH233"/>
  <c r="BG233"/>
  <c r="BE233"/>
  <c r="AA233"/>
  <c r="Y233"/>
  <c r="W233"/>
  <c r="BK233"/>
  <c r="N233"/>
  <c r="BF233" s="1"/>
  <c r="BI232"/>
  <c r="BH232"/>
  <c r="BG232"/>
  <c r="BF232"/>
  <c r="BE232"/>
  <c r="AA232"/>
  <c r="Y232"/>
  <c r="W232"/>
  <c r="BK232"/>
  <c r="N232"/>
  <c r="BI231"/>
  <c r="BH231"/>
  <c r="BG231"/>
  <c r="BE231"/>
  <c r="AA231"/>
  <c r="Y231"/>
  <c r="W231"/>
  <c r="BK231"/>
  <c r="N231"/>
  <c r="BF231" s="1"/>
  <c r="BI230"/>
  <c r="BH230"/>
  <c r="BG230"/>
  <c r="BF230"/>
  <c r="BE230"/>
  <c r="AA230"/>
  <c r="Y230"/>
  <c r="W230"/>
  <c r="BK230"/>
  <c r="N230"/>
  <c r="BI229"/>
  <c r="BH229"/>
  <c r="BG229"/>
  <c r="BE229"/>
  <c r="AA229"/>
  <c r="AA228" s="1"/>
  <c r="Y229"/>
  <c r="W229"/>
  <c r="BK229"/>
  <c r="BK228" s="1"/>
  <c r="N228" s="1"/>
  <c r="N100" s="1"/>
  <c r="N229"/>
  <c r="BF229" s="1"/>
  <c r="BI227"/>
  <c r="BH227"/>
  <c r="BG227"/>
  <c r="BE227"/>
  <c r="AA227"/>
  <c r="Y227"/>
  <c r="W227"/>
  <c r="BK227"/>
  <c r="N227"/>
  <c r="BF227" s="1"/>
  <c r="BI226"/>
  <c r="BH226"/>
  <c r="BG226"/>
  <c r="BF226"/>
  <c r="BE226"/>
  <c r="AA226"/>
  <c r="Y226"/>
  <c r="W226"/>
  <c r="BK226"/>
  <c r="N226"/>
  <c r="BI225"/>
  <c r="BH225"/>
  <c r="BG225"/>
  <c r="BE225"/>
  <c r="AA225"/>
  <c r="Y225"/>
  <c r="W225"/>
  <c r="BK225"/>
  <c r="N225"/>
  <c r="BF225" s="1"/>
  <c r="BI224"/>
  <c r="BH224"/>
  <c r="BG224"/>
  <c r="BF224"/>
  <c r="BE224"/>
  <c r="AA224"/>
  <c r="Y224"/>
  <c r="W224"/>
  <c r="BK224"/>
  <c r="N224"/>
  <c r="BI223"/>
  <c r="BH223"/>
  <c r="BG223"/>
  <c r="BE223"/>
  <c r="AA223"/>
  <c r="Y223"/>
  <c r="W223"/>
  <c r="BK223"/>
  <c r="N223"/>
  <c r="BF223" s="1"/>
  <c r="BI222"/>
  <c r="BH222"/>
  <c r="BG222"/>
  <c r="BF222"/>
  <c r="BE222"/>
  <c r="AA222"/>
  <c r="Y222"/>
  <c r="W222"/>
  <c r="W221" s="1"/>
  <c r="BK222"/>
  <c r="BK221" s="1"/>
  <c r="N221" s="1"/>
  <c r="N99" s="1"/>
  <c r="N222"/>
  <c r="BI220"/>
  <c r="BH220"/>
  <c r="BG220"/>
  <c r="BE220"/>
  <c r="AA220"/>
  <c r="Y220"/>
  <c r="W220"/>
  <c r="BK220"/>
  <c r="N220"/>
  <c r="BF220" s="1"/>
  <c r="BI219"/>
  <c r="BH219"/>
  <c r="BG219"/>
  <c r="BF219"/>
  <c r="BE219"/>
  <c r="AA219"/>
  <c r="Y219"/>
  <c r="W219"/>
  <c r="BK219"/>
  <c r="N219"/>
  <c r="BI218"/>
  <c r="BH218"/>
  <c r="BG218"/>
  <c r="BE218"/>
  <c r="AA218"/>
  <c r="AA217" s="1"/>
  <c r="Y218"/>
  <c r="W218"/>
  <c r="BK218"/>
  <c r="BK217" s="1"/>
  <c r="N217" s="1"/>
  <c r="N98" s="1"/>
  <c r="N218"/>
  <c r="BF218" s="1"/>
  <c r="BI216"/>
  <c r="BH216"/>
  <c r="BG216"/>
  <c r="BE216"/>
  <c r="AA216"/>
  <c r="Y216"/>
  <c r="W216"/>
  <c r="BK216"/>
  <c r="N216"/>
  <c r="BF216" s="1"/>
  <c r="BI215"/>
  <c r="BH215"/>
  <c r="BG215"/>
  <c r="BF215"/>
  <c r="BE215"/>
  <c r="AA215"/>
  <c r="Y215"/>
  <c r="W215"/>
  <c r="BK215"/>
  <c r="N215"/>
  <c r="BI214"/>
  <c r="BH214"/>
  <c r="BG214"/>
  <c r="BE214"/>
  <c r="AA214"/>
  <c r="Y214"/>
  <c r="W214"/>
  <c r="BK214"/>
  <c r="N214"/>
  <c r="BF214" s="1"/>
  <c r="BI213"/>
  <c r="BH213"/>
  <c r="BG213"/>
  <c r="BF213"/>
  <c r="BE213"/>
  <c r="AA213"/>
  <c r="Y213"/>
  <c r="W213"/>
  <c r="BK213"/>
  <c r="N213"/>
  <c r="BI212"/>
  <c r="BH212"/>
  <c r="BG212"/>
  <c r="BE212"/>
  <c r="AA212"/>
  <c r="Y212"/>
  <c r="W212"/>
  <c r="BK212"/>
  <c r="N212"/>
  <c r="BF212" s="1"/>
  <c r="BI211"/>
  <c r="BH211"/>
  <c r="BG211"/>
  <c r="BF211"/>
  <c r="BE211"/>
  <c r="AA211"/>
  <c r="Y211"/>
  <c r="W211"/>
  <c r="BK211"/>
  <c r="N211"/>
  <c r="BI210"/>
  <c r="BH210"/>
  <c r="BG210"/>
  <c r="BE210"/>
  <c r="AA210"/>
  <c r="Y210"/>
  <c r="W210"/>
  <c r="BK210"/>
  <c r="N210"/>
  <c r="BF210" s="1"/>
  <c r="BI209"/>
  <c r="BH209"/>
  <c r="BG209"/>
  <c r="BF209"/>
  <c r="BE209"/>
  <c r="AA209"/>
  <c r="Y209"/>
  <c r="W209"/>
  <c r="BK209"/>
  <c r="N209"/>
  <c r="BI208"/>
  <c r="BH208"/>
  <c r="BG208"/>
  <c r="BE208"/>
  <c r="AA208"/>
  <c r="Y208"/>
  <c r="W208"/>
  <c r="BK208"/>
  <c r="N208"/>
  <c r="BF208" s="1"/>
  <c r="BI207"/>
  <c r="BH207"/>
  <c r="BG207"/>
  <c r="BF207"/>
  <c r="BE207"/>
  <c r="AA207"/>
  <c r="Y207"/>
  <c r="W207"/>
  <c r="BK207"/>
  <c r="N207"/>
  <c r="BI206"/>
  <c r="BH206"/>
  <c r="BG206"/>
  <c r="BE206"/>
  <c r="AA206"/>
  <c r="AA205" s="1"/>
  <c r="Y206"/>
  <c r="Y205" s="1"/>
  <c r="W206"/>
  <c r="BK206"/>
  <c r="N206"/>
  <c r="BF206" s="1"/>
  <c r="BI204"/>
  <c r="BH204"/>
  <c r="BG204"/>
  <c r="BF204"/>
  <c r="BE204"/>
  <c r="AA204"/>
  <c r="Y204"/>
  <c r="W204"/>
  <c r="BK204"/>
  <c r="N204"/>
  <c r="BI203"/>
  <c r="BH203"/>
  <c r="BG203"/>
  <c r="BE203"/>
  <c r="AA203"/>
  <c r="Y203"/>
  <c r="W203"/>
  <c r="BK203"/>
  <c r="N203"/>
  <c r="BF203" s="1"/>
  <c r="BI202"/>
  <c r="BH202"/>
  <c r="BG202"/>
  <c r="BF202"/>
  <c r="BE202"/>
  <c r="AA202"/>
  <c r="Y202"/>
  <c r="W202"/>
  <c r="BK202"/>
  <c r="N202"/>
  <c r="BI201"/>
  <c r="BH201"/>
  <c r="BG201"/>
  <c r="BE201"/>
  <c r="AA201"/>
  <c r="Y201"/>
  <c r="W201"/>
  <c r="BK201"/>
  <c r="N201"/>
  <c r="BF201" s="1"/>
  <c r="BI200"/>
  <c r="BH200"/>
  <c r="BG200"/>
  <c r="BF200"/>
  <c r="BE200"/>
  <c r="AA200"/>
  <c r="Y200"/>
  <c r="W200"/>
  <c r="BK200"/>
  <c r="N200"/>
  <c r="BI199"/>
  <c r="BH199"/>
  <c r="BG199"/>
  <c r="BE199"/>
  <c r="AA199"/>
  <c r="AA198" s="1"/>
  <c r="Y199"/>
  <c r="W199"/>
  <c r="BK199"/>
  <c r="BK198" s="1"/>
  <c r="N199"/>
  <c r="BF199" s="1"/>
  <c r="BI196"/>
  <c r="BH196"/>
  <c r="BG196"/>
  <c r="BE196"/>
  <c r="AA196"/>
  <c r="AA195" s="1"/>
  <c r="Y196"/>
  <c r="Y195" s="1"/>
  <c r="W196"/>
  <c r="W195" s="1"/>
  <c r="BK196"/>
  <c r="BK195" s="1"/>
  <c r="N195" s="1"/>
  <c r="N94" s="1"/>
  <c r="N196"/>
  <c r="BF196" s="1"/>
  <c r="BI194"/>
  <c r="BH194"/>
  <c r="BG194"/>
  <c r="BE194"/>
  <c r="AA194"/>
  <c r="Y194"/>
  <c r="W194"/>
  <c r="BK194"/>
  <c r="N194"/>
  <c r="BF194" s="1"/>
  <c r="BI193"/>
  <c r="BH193"/>
  <c r="BG193"/>
  <c r="BF193"/>
  <c r="BE193"/>
  <c r="AA193"/>
  <c r="Y193"/>
  <c r="W193"/>
  <c r="BK193"/>
  <c r="N193"/>
  <c r="BI192"/>
  <c r="BH192"/>
  <c r="BG192"/>
  <c r="BE192"/>
  <c r="AA192"/>
  <c r="Y192"/>
  <c r="W192"/>
  <c r="BK192"/>
  <c r="N192"/>
  <c r="BF192" s="1"/>
  <c r="BI191"/>
  <c r="BH191"/>
  <c r="BG191"/>
  <c r="BF191"/>
  <c r="BE191"/>
  <c r="AA191"/>
  <c r="Y191"/>
  <c r="W191"/>
  <c r="BK191"/>
  <c r="N191"/>
  <c r="BI190"/>
  <c r="BH190"/>
  <c r="BG190"/>
  <c r="BE190"/>
  <c r="AA190"/>
  <c r="Y190"/>
  <c r="W190"/>
  <c r="BK190"/>
  <c r="N190"/>
  <c r="BF190" s="1"/>
  <c r="BI189"/>
  <c r="BH189"/>
  <c r="BG189"/>
  <c r="BF189"/>
  <c r="BE189"/>
  <c r="AA189"/>
  <c r="Y189"/>
  <c r="W189"/>
  <c r="BK189"/>
  <c r="N189"/>
  <c r="BI188"/>
  <c r="BH188"/>
  <c r="BG188"/>
  <c r="BE188"/>
  <c r="AA188"/>
  <c r="Y188"/>
  <c r="W188"/>
  <c r="BK188"/>
  <c r="N188"/>
  <c r="BF188" s="1"/>
  <c r="BI187"/>
  <c r="BH187"/>
  <c r="BG187"/>
  <c r="BF187"/>
  <c r="BE187"/>
  <c r="AA187"/>
  <c r="Y187"/>
  <c r="W187"/>
  <c r="BK187"/>
  <c r="N187"/>
  <c r="BI186"/>
  <c r="BH186"/>
  <c r="BG186"/>
  <c r="BE186"/>
  <c r="AA186"/>
  <c r="Y186"/>
  <c r="W186"/>
  <c r="BK186"/>
  <c r="N186"/>
  <c r="BF186" s="1"/>
  <c r="BI185"/>
  <c r="BH185"/>
  <c r="BG185"/>
  <c r="BF185"/>
  <c r="BE185"/>
  <c r="AA185"/>
  <c r="Y185"/>
  <c r="W185"/>
  <c r="BK185"/>
  <c r="N185"/>
  <c r="BI184"/>
  <c r="BH184"/>
  <c r="BG184"/>
  <c r="BE184"/>
  <c r="AA184"/>
  <c r="Y184"/>
  <c r="W184"/>
  <c r="BK184"/>
  <c r="N184"/>
  <c r="BF184" s="1"/>
  <c r="BI183"/>
  <c r="BH183"/>
  <c r="BG183"/>
  <c r="BF183"/>
  <c r="BE183"/>
  <c r="AA183"/>
  <c r="Y183"/>
  <c r="W183"/>
  <c r="BK183"/>
  <c r="N183"/>
  <c r="BI182"/>
  <c r="BH182"/>
  <c r="BG182"/>
  <c r="BE182"/>
  <c r="AA182"/>
  <c r="Y182"/>
  <c r="W182"/>
  <c r="BK182"/>
  <c r="N182"/>
  <c r="BF182" s="1"/>
  <c r="BI181"/>
  <c r="BH181"/>
  <c r="BG181"/>
  <c r="BF181"/>
  <c r="BE181"/>
  <c r="AA181"/>
  <c r="Y181"/>
  <c r="W181"/>
  <c r="BK181"/>
  <c r="N181"/>
  <c r="BI180"/>
  <c r="BH180"/>
  <c r="BG180"/>
  <c r="BE180"/>
  <c r="AA180"/>
  <c r="Y180"/>
  <c r="W180"/>
  <c r="BK180"/>
  <c r="N180"/>
  <c r="BF180" s="1"/>
  <c r="BI179"/>
  <c r="BH179"/>
  <c r="BG179"/>
  <c r="BF179"/>
  <c r="BE179"/>
  <c r="AA179"/>
  <c r="Y179"/>
  <c r="W179"/>
  <c r="BK179"/>
  <c r="N179"/>
  <c r="BI178"/>
  <c r="BH178"/>
  <c r="BG178"/>
  <c r="BE178"/>
  <c r="AA178"/>
  <c r="Y178"/>
  <c r="W178"/>
  <c r="BK178"/>
  <c r="N178"/>
  <c r="BF178" s="1"/>
  <c r="BI177"/>
  <c r="BH177"/>
  <c r="BG177"/>
  <c r="BF177"/>
  <c r="BE177"/>
  <c r="AA177"/>
  <c r="Y177"/>
  <c r="W177"/>
  <c r="BK177"/>
  <c r="N177"/>
  <c r="BI176"/>
  <c r="BH176"/>
  <c r="BG176"/>
  <c r="BE176"/>
  <c r="AA176"/>
  <c r="Y176"/>
  <c r="W176"/>
  <c r="BK176"/>
  <c r="N176"/>
  <c r="BF176" s="1"/>
  <c r="BI175"/>
  <c r="BH175"/>
  <c r="BG175"/>
  <c r="BF175"/>
  <c r="BE175"/>
  <c r="AA175"/>
  <c r="Y175"/>
  <c r="W175"/>
  <c r="BK175"/>
  <c r="N175"/>
  <c r="BI174"/>
  <c r="BH174"/>
  <c r="BG174"/>
  <c r="BE174"/>
  <c r="AA174"/>
  <c r="Y174"/>
  <c r="W174"/>
  <c r="BK174"/>
  <c r="N174"/>
  <c r="BF174" s="1"/>
  <c r="BI173"/>
  <c r="BH173"/>
  <c r="BG173"/>
  <c r="BF173"/>
  <c r="BE173"/>
  <c r="AA173"/>
  <c r="Y173"/>
  <c r="W173"/>
  <c r="BK173"/>
  <c r="N173"/>
  <c r="BI172"/>
  <c r="BH172"/>
  <c r="BG172"/>
  <c r="BE172"/>
  <c r="AA172"/>
  <c r="AA171" s="1"/>
  <c r="Y172"/>
  <c r="Y171" s="1"/>
  <c r="W172"/>
  <c r="BK172"/>
  <c r="N172"/>
  <c r="BF172" s="1"/>
  <c r="BI170"/>
  <c r="BH170"/>
  <c r="BG170"/>
  <c r="BF170"/>
  <c r="BE170"/>
  <c r="AA170"/>
  <c r="Y170"/>
  <c r="W170"/>
  <c r="BK170"/>
  <c r="N170"/>
  <c r="BI169"/>
  <c r="BH169"/>
  <c r="BG169"/>
  <c r="BE169"/>
  <c r="AA169"/>
  <c r="Y169"/>
  <c r="W169"/>
  <c r="BK169"/>
  <c r="N169"/>
  <c r="BF169" s="1"/>
  <c r="BI168"/>
  <c r="BH168"/>
  <c r="BG168"/>
  <c r="BF168"/>
  <c r="BE168"/>
  <c r="AA168"/>
  <c r="Y168"/>
  <c r="W168"/>
  <c r="BK168"/>
  <c r="N168"/>
  <c r="BI167"/>
  <c r="BH167"/>
  <c r="BG167"/>
  <c r="BE167"/>
  <c r="AA167"/>
  <c r="Y167"/>
  <c r="W167"/>
  <c r="BK167"/>
  <c r="N167"/>
  <c r="BF167" s="1"/>
  <c r="BI166"/>
  <c r="BH166"/>
  <c r="BG166"/>
  <c r="BF166"/>
  <c r="BE166"/>
  <c r="AA166"/>
  <c r="Y166"/>
  <c r="W166"/>
  <c r="BK166"/>
  <c r="N166"/>
  <c r="BI165"/>
  <c r="BH165"/>
  <c r="BG165"/>
  <c r="BE165"/>
  <c r="AA165"/>
  <c r="Y165"/>
  <c r="W165"/>
  <c r="BK165"/>
  <c r="N165"/>
  <c r="BF165" s="1"/>
  <c r="BI164"/>
  <c r="BH164"/>
  <c r="BG164"/>
  <c r="BF164"/>
  <c r="BE164"/>
  <c r="AA164"/>
  <c r="Y164"/>
  <c r="W164"/>
  <c r="BK164"/>
  <c r="N164"/>
  <c r="BI163"/>
  <c r="BH163"/>
  <c r="BG163"/>
  <c r="BE163"/>
  <c r="AA163"/>
  <c r="Y163"/>
  <c r="W163"/>
  <c r="BK163"/>
  <c r="N163"/>
  <c r="BF163" s="1"/>
  <c r="BI162"/>
  <c r="BH162"/>
  <c r="BG162"/>
  <c r="BF162"/>
  <c r="BE162"/>
  <c r="AA162"/>
  <c r="Y162"/>
  <c r="W162"/>
  <c r="BK162"/>
  <c r="N162"/>
  <c r="BI161"/>
  <c r="BH161"/>
  <c r="BG161"/>
  <c r="BE161"/>
  <c r="AA161"/>
  <c r="Y161"/>
  <c r="W161"/>
  <c r="BK161"/>
  <c r="N161"/>
  <c r="BF161" s="1"/>
  <c r="BI160"/>
  <c r="BH160"/>
  <c r="BG160"/>
  <c r="BF160"/>
  <c r="BE160"/>
  <c r="AA160"/>
  <c r="Y160"/>
  <c r="W160"/>
  <c r="BK160"/>
  <c r="N160"/>
  <c r="BI159"/>
  <c r="BH159"/>
  <c r="BG159"/>
  <c r="BE159"/>
  <c r="AA159"/>
  <c r="Y159"/>
  <c r="W159"/>
  <c r="BK159"/>
  <c r="N159"/>
  <c r="BF159" s="1"/>
  <c r="BI158"/>
  <c r="BH158"/>
  <c r="BG158"/>
  <c r="BF158"/>
  <c r="BE158"/>
  <c r="AA158"/>
  <c r="Y158"/>
  <c r="W158"/>
  <c r="BK158"/>
  <c r="N158"/>
  <c r="BI157"/>
  <c r="BH157"/>
  <c r="BG157"/>
  <c r="BE157"/>
  <c r="AA157"/>
  <c r="Y157"/>
  <c r="W157"/>
  <c r="BK157"/>
  <c r="N157"/>
  <c r="BF157" s="1"/>
  <c r="BI156"/>
  <c r="BH156"/>
  <c r="BG156"/>
  <c r="BF156"/>
  <c r="BE156"/>
  <c r="AA156"/>
  <c r="Y156"/>
  <c r="W156"/>
  <c r="BK156"/>
  <c r="N156"/>
  <c r="BI155"/>
  <c r="BH155"/>
  <c r="BG155"/>
  <c r="BE155"/>
  <c r="AA155"/>
  <c r="Y155"/>
  <c r="W155"/>
  <c r="BK155"/>
  <c r="N155"/>
  <c r="BF155" s="1"/>
  <c r="BI154"/>
  <c r="BH154"/>
  <c r="BG154"/>
  <c r="BF154"/>
  <c r="BE154"/>
  <c r="AA154"/>
  <c r="Y154"/>
  <c r="W154"/>
  <c r="BK154"/>
  <c r="N154"/>
  <c r="BI153"/>
  <c r="BH153"/>
  <c r="BG153"/>
  <c r="BE153"/>
  <c r="AA153"/>
  <c r="Y153"/>
  <c r="W153"/>
  <c r="BK153"/>
  <c r="N153"/>
  <c r="BF153" s="1"/>
  <c r="BI152"/>
  <c r="BH152"/>
  <c r="BG152"/>
  <c r="BF152"/>
  <c r="BE152"/>
  <c r="AA152"/>
  <c r="Y152"/>
  <c r="Y151" s="1"/>
  <c r="W152"/>
  <c r="W151" s="1"/>
  <c r="BK152"/>
  <c r="N152"/>
  <c r="BI150"/>
  <c r="BH150"/>
  <c r="BG150"/>
  <c r="BF150"/>
  <c r="BE150"/>
  <c r="AA150"/>
  <c r="Y150"/>
  <c r="W150"/>
  <c r="BK150"/>
  <c r="N150"/>
  <c r="BI149"/>
  <c r="BH149"/>
  <c r="BG149"/>
  <c r="BE149"/>
  <c r="AA149"/>
  <c r="AA148" s="1"/>
  <c r="Y149"/>
  <c r="Y148" s="1"/>
  <c r="W149"/>
  <c r="BK149"/>
  <c r="N149"/>
  <c r="BF149" s="1"/>
  <c r="BI147"/>
  <c r="BH147"/>
  <c r="BG147"/>
  <c r="BF147"/>
  <c r="BE147"/>
  <c r="AA147"/>
  <c r="Y147"/>
  <c r="W147"/>
  <c r="BK147"/>
  <c r="N147"/>
  <c r="BI146"/>
  <c r="BH146"/>
  <c r="BG146"/>
  <c r="BE146"/>
  <c r="AA146"/>
  <c r="Y146"/>
  <c r="W146"/>
  <c r="BK146"/>
  <c r="N146"/>
  <c r="BF146" s="1"/>
  <c r="BI145"/>
  <c r="BH145"/>
  <c r="BG145"/>
  <c r="BF145"/>
  <c r="BE145"/>
  <c r="AA145"/>
  <c r="Y145"/>
  <c r="W145"/>
  <c r="BK145"/>
  <c r="N145"/>
  <c r="BI144"/>
  <c r="BH144"/>
  <c r="BG144"/>
  <c r="BE144"/>
  <c r="AA144"/>
  <c r="Y144"/>
  <c r="W144"/>
  <c r="BK144"/>
  <c r="N144"/>
  <c r="BF144" s="1"/>
  <c r="BI143"/>
  <c r="BH143"/>
  <c r="BG143"/>
  <c r="BF143"/>
  <c r="BE143"/>
  <c r="AA143"/>
  <c r="Y143"/>
  <c r="Y142" s="1"/>
  <c r="Y141" s="1"/>
  <c r="W143"/>
  <c r="W142" s="1"/>
  <c r="BK143"/>
  <c r="N143"/>
  <c r="F136"/>
  <c r="F134"/>
  <c r="F132"/>
  <c r="BI121"/>
  <c r="BH121"/>
  <c r="BG121"/>
  <c r="BE121"/>
  <c r="BI120"/>
  <c r="BH120"/>
  <c r="BG120"/>
  <c r="BE120"/>
  <c r="BI119"/>
  <c r="BH119"/>
  <c r="BG119"/>
  <c r="BE119"/>
  <c r="BI118"/>
  <c r="BH118"/>
  <c r="BG118"/>
  <c r="BE118"/>
  <c r="BI117"/>
  <c r="BH117"/>
  <c r="BG117"/>
  <c r="BE117"/>
  <c r="BI116"/>
  <c r="BH116"/>
  <c r="BG116"/>
  <c r="H34" s="1"/>
  <c r="BB88" i="1" s="1"/>
  <c r="BB87" s="1"/>
  <c r="BE116" i="2"/>
  <c r="F83"/>
  <c r="F81"/>
  <c r="F79"/>
  <c r="O15"/>
  <c r="E15"/>
  <c r="F137" s="1"/>
  <c r="O14"/>
  <c r="M134"/>
  <c r="F6"/>
  <c r="F131" s="1"/>
  <c r="CK94" i="1"/>
  <c r="CJ94"/>
  <c r="CI94"/>
  <c r="CC94"/>
  <c r="CH94"/>
  <c r="CB94"/>
  <c r="CG94"/>
  <c r="CA94"/>
  <c r="CF94"/>
  <c r="BZ94"/>
  <c r="CE94"/>
  <c r="CK93"/>
  <c r="CJ93"/>
  <c r="CI93"/>
  <c r="CC93"/>
  <c r="CH93"/>
  <c r="CB93"/>
  <c r="CG93"/>
  <c r="CA93"/>
  <c r="CF93"/>
  <c r="BZ93"/>
  <c r="CE93"/>
  <c r="CK92"/>
  <c r="CJ92"/>
  <c r="CI92"/>
  <c r="CC92"/>
  <c r="CH92"/>
  <c r="CB92"/>
  <c r="CG92"/>
  <c r="CA92"/>
  <c r="CF92"/>
  <c r="BZ92"/>
  <c r="CE92"/>
  <c r="CK91"/>
  <c r="CJ91"/>
  <c r="CI91"/>
  <c r="CH91"/>
  <c r="CG91"/>
  <c r="CF91"/>
  <c r="BZ91"/>
  <c r="CE91"/>
  <c r="AM83"/>
  <c r="L83"/>
  <c r="AM82"/>
  <c r="L82"/>
  <c r="AM80"/>
  <c r="L80"/>
  <c r="L78"/>
  <c r="L77"/>
  <c r="BK433" i="2" l="1"/>
  <c r="N433" s="1"/>
  <c r="N113" s="1"/>
  <c r="BK428"/>
  <c r="N428" s="1"/>
  <c r="N112" s="1"/>
  <c r="W33" i="1"/>
  <c r="AX87"/>
  <c r="N198" i="2"/>
  <c r="N96" s="1"/>
  <c r="H36"/>
  <c r="BD88" i="1" s="1"/>
  <c r="BD87" s="1"/>
  <c r="W35" s="1"/>
  <c r="W148" i="2"/>
  <c r="Y198"/>
  <c r="W205"/>
  <c r="Y217"/>
  <c r="AA221"/>
  <c r="Y228"/>
  <c r="W239"/>
  <c r="BK246"/>
  <c r="N246" s="1"/>
  <c r="N102" s="1"/>
  <c r="W270"/>
  <c r="Y284"/>
  <c r="W287"/>
  <c r="W307"/>
  <c r="M32"/>
  <c r="AV88" i="1" s="1"/>
  <c r="H32" i="2"/>
  <c r="AZ88" i="1" s="1"/>
  <c r="AZ87" s="1"/>
  <c r="BK142" i="2"/>
  <c r="BK151"/>
  <c r="N151" s="1"/>
  <c r="N92" s="1"/>
  <c r="W171"/>
  <c r="F78"/>
  <c r="W141"/>
  <c r="Y287"/>
  <c r="W346"/>
  <c r="BK357"/>
  <c r="F84"/>
  <c r="H35"/>
  <c r="BC88" i="1" s="1"/>
  <c r="BC87" s="1"/>
  <c r="AA142" i="2"/>
  <c r="AA141" s="1"/>
  <c r="BK148"/>
  <c r="N148" s="1"/>
  <c r="N91" s="1"/>
  <c r="AA151"/>
  <c r="BK171"/>
  <c r="N171" s="1"/>
  <c r="N93" s="1"/>
  <c r="W198"/>
  <c r="BK205"/>
  <c r="N205" s="1"/>
  <c r="N97" s="1"/>
  <c r="W217"/>
  <c r="Y221"/>
  <c r="W228"/>
  <c r="BK239"/>
  <c r="N239" s="1"/>
  <c r="N101" s="1"/>
  <c r="AA246"/>
  <c r="AA197" s="1"/>
  <c r="BK270"/>
  <c r="N270" s="1"/>
  <c r="N103" s="1"/>
  <c r="W284"/>
  <c r="BK287"/>
  <c r="N287" s="1"/>
  <c r="N105" s="1"/>
  <c r="Y338"/>
  <c r="AA346"/>
  <c r="Y352"/>
  <c r="Y357"/>
  <c r="Y356" s="1"/>
  <c r="W140" l="1"/>
  <c r="AU88" i="1" s="1"/>
  <c r="AU87" s="1"/>
  <c r="W197" i="2"/>
  <c r="AA140"/>
  <c r="AV87" i="1"/>
  <c r="BK197" i="2"/>
  <c r="N197" s="1"/>
  <c r="N95" s="1"/>
  <c r="Y197"/>
  <c r="Y140" s="1"/>
  <c r="W34" i="1"/>
  <c r="AY87"/>
  <c r="BK356" i="2"/>
  <c r="N356" s="1"/>
  <c r="N110" s="1"/>
  <c r="N357"/>
  <c r="N111" s="1"/>
  <c r="BK141"/>
  <c r="N142"/>
  <c r="N90" s="1"/>
  <c r="N141" l="1"/>
  <c r="N89" s="1"/>
  <c r="BK140"/>
  <c r="N140" s="1"/>
  <c r="N88" s="1"/>
  <c r="N120" l="1"/>
  <c r="BF120" s="1"/>
  <c r="N118"/>
  <c r="BF118" s="1"/>
  <c r="N116"/>
  <c r="N121"/>
  <c r="BF121" s="1"/>
  <c r="N119"/>
  <c r="BF119" s="1"/>
  <c r="N117"/>
  <c r="BF117" s="1"/>
  <c r="M27"/>
  <c r="N115" l="1"/>
  <c r="BF116"/>
  <c r="H33" l="1"/>
  <c r="BA88" i="1" s="1"/>
  <c r="BA87" s="1"/>
  <c r="M33" i="2"/>
  <c r="AW88" i="1" s="1"/>
  <c r="AT88" s="1"/>
  <c r="M28" i="2"/>
  <c r="L123"/>
  <c r="W32" i="1" l="1"/>
  <c r="AW87"/>
  <c r="AS88"/>
  <c r="AS87" s="1"/>
  <c r="M30" i="2"/>
  <c r="AG88" i="1" l="1"/>
  <c r="L38" i="2"/>
  <c r="AK32" i="1"/>
  <c r="AT87"/>
  <c r="AG87" l="1"/>
  <c r="AN88"/>
  <c r="AK26" l="1"/>
  <c r="AG94"/>
  <c r="AG93"/>
  <c r="AG92"/>
  <c r="AG91"/>
  <c r="AN87"/>
  <c r="AV94" l="1"/>
  <c r="BY94" s="1"/>
  <c r="CD94"/>
  <c r="AV92"/>
  <c r="BY92" s="1"/>
  <c r="CD92"/>
  <c r="AV93"/>
  <c r="BY93" s="1"/>
  <c r="CD93"/>
  <c r="CD91"/>
  <c r="AG90"/>
  <c r="AV91"/>
  <c r="BY91" s="1"/>
  <c r="AN91" l="1"/>
  <c r="W31"/>
  <c r="AN92"/>
  <c r="AK27"/>
  <c r="AK29" s="1"/>
  <c r="AG96"/>
  <c r="AN93"/>
  <c r="AN94"/>
  <c r="AK31"/>
  <c r="AN90" l="1"/>
  <c r="AN96" s="1"/>
  <c r="AK37"/>
</calcChain>
</file>

<file path=xl/sharedStrings.xml><?xml version="1.0" encoding="utf-8"?>
<sst xmlns="http://schemas.openxmlformats.org/spreadsheetml/2006/main" count="4258" uniqueCount="1148">
  <si>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</si>
  <si>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</si>
  <si>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</si>
  <si>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</si>
  <si>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</si>
  <si>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</si>
  <si>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</si>
  <si>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</si>
  <si>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</si>
  <si>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</si>
  <si>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</si>
  <si>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</si>
  <si>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</si>
  <si>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Návod na vyplnenie</t>
  </si>
  <si>
    <t>0,001</t>
  </si>
  <si>
    <t>Kód: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</si>
  <si>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</si>
  <si>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</si>
  <si>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</si>
  <si>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</si>
  <si>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</si>
  <si>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>Podhorie</t>
  </si>
  <si>
    <t>Dátum:</t>
  </si>
  <si>
    <t>Objednávateľ:</t>
  </si>
  <si>
    <t>IČO:</t>
  </si>
  <si>
    <t>Obec Podhorie</t>
  </si>
  <si>
    <t>IČO DPH:</t>
  </si>
  <si>
    <t>Zhotoviteľ:</t>
  </si>
  <si>
    <t>Projektant: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</si>
  <si>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</si>
  <si>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</si>
  <si>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</si>
  <si>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</si>
  <si>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</si>
  <si>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</si>
  <si>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</si>
  <si>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</si>
  <si>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</si>
  <si>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</si>
  <si>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</si>
  <si>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</si>
  <si>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</si>
  <si>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</si>
  <si>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</si>
  <si>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</si>
  <si>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</si>
  <si>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</si>
  <si>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</si>
  <si>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</si>
  <si>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</si>
  <si>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</si>
  <si>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</si>
  <si>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</si>
  <si>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</si>
  <si>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</si>
  <si>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</si>
  <si>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</si>
  <si>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</si>
  <si>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</si>
  <si>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</si>
  <si>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</si>
  <si>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</si>
  <si>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</si>
  <si>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</si>
  <si>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</si>
  <si>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</si>
  <si>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</si>
  <si>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</si>
  <si>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</si>
  <si>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</si>
  <si>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</si>
  <si>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</si>
  <si>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</si>
  <si>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</si>
  <si>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{05213618-9aee-4fec-af2f-f862e0a1c078}</t>
  </si>
  <si>
    <t>{00000000-0000-0000-0000-000000000000}</t>
  </si>
  <si>
    <t>/</t>
  </si>
  <si>
    <t>01</t>
  </si>
  <si>
    <t>SO 01 Kultúrny dom</t>
  </si>
  <si>
    <t>1</t>
  </si>
  <si>
    <t>{7d751a8b-75a3-499f-be06-82591d384e49}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</si>
  <si>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</si>
  <si>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</si>
  <si>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</si>
  <si>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</si>
  <si>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</si>
  <si>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</si>
  <si>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</si>
  <si>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</si>
  <si>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</si>
  <si>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</si>
  <si>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</si>
  <si>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</si>
  <si>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</si>
  <si>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</si>
  <si>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Objekt:</t>
  </si>
  <si>
    <t>01 - SO 01 Kultúrny dom</t>
  </si>
  <si>
    <t>Náklady z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</si>
  <si>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</si>
  <si>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</si>
  <si>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</si>
  <si>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</si>
  <si>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</si>
  <si>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</si>
  <si>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Zakladanie, zvláštne stavebné práce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</si>
  <si>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</si>
  <si>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</si>
  <si>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</si>
  <si>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</si>
  <si>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712 - Izolácie striech</t>
  </si>
  <si>
    <t xml:space="preserve">    713 - Izolácie tepelné</t>
  </si>
  <si>
    <t xml:space="preserve">    722 - Zdravotechnika - vnútorný vodovod</t>
  </si>
  <si>
    <t xml:space="preserve">    731 - Ústredné kúrenie, kotolne</t>
  </si>
  <si>
    <t xml:space="preserve">    732 - Ústredné kúrenie, strojovne</t>
  </si>
  <si>
    <t xml:space="preserve">    733 - Ústredné kúrenie, rozvodné potrubie</t>
  </si>
  <si>
    <t xml:space="preserve">    734 - Ústredné kúrenie, armatúry.</t>
  </si>
  <si>
    <t xml:space="preserve">    735 - Ústredné kúrenie, vykurov. telesá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</si>
  <si>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</si>
  <si>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</si>
  <si>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</si>
  <si>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</si>
  <si>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783 - Nátery</t>
  </si>
  <si>
    <t xml:space="preserve">    784 - Maľby</t>
  </si>
  <si>
    <t>M - Práce a dodávky M</t>
  </si>
  <si>
    <t xml:space="preserve">    21-M - Elektromontáže</t>
  </si>
  <si>
    <t xml:space="preserve">    46-M - Zemné práce pri extr.mont.prácach</t>
  </si>
  <si>
    <t>OST - Ostatné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</si>
  <si>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</si>
  <si>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</si>
  <si>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</si>
  <si>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</si>
  <si>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</si>
  <si>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</si>
  <si>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</si>
  <si>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</si>
  <si>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</si>
  <si>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</si>
  <si>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</si>
  <si>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</si>
  <si>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</si>
  <si>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</si>
  <si>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</si>
  <si>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</si>
  <si>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</si>
  <si>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</si>
  <si>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</si>
  <si>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</si>
  <si>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</si>
  <si>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</si>
  <si>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</si>
  <si>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</si>
  <si>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</si>
  <si>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130201001</t>
  </si>
  <si>
    <t>Výkop jamy a ryhy v obmedzenom priestore horn. tr.3 ručne</t>
  </si>
  <si>
    <t>m3</t>
  </si>
  <si>
    <t>4</t>
  </si>
  <si>
    <t>162301102</t>
  </si>
  <si>
    <t>Vodorovné premiestnenie výkopku  po spevnenej ceste z  horniny tr.1-4  v množstve do 100 m3 na vzdialenosť do 1000 m</t>
  </si>
  <si>
    <t>3</t>
  </si>
  <si>
    <t>171101103</t>
  </si>
  <si>
    <t>Uloženie sypaniny do násypu  súdržnej horniny s mierou zhutnenia nad 96 do 100 % podľa Proctor-Standard</t>
  </si>
  <si>
    <t>6</t>
  </si>
  <si>
    <t>171201201</t>
  </si>
  <si>
    <t>Uloženie sypaniny na skládky do 100 m3</t>
  </si>
  <si>
    <t>8</t>
  </si>
  <si>
    <t>5</t>
  </si>
  <si>
    <t>171209002</t>
  </si>
  <si>
    <t>Poplatok za skladovanie - zemina a kamenivo (17 05) ostatné</t>
  </si>
  <si>
    <t>t</t>
  </si>
  <si>
    <t>10</t>
  </si>
  <si>
    <t>289971211</t>
  </si>
  <si>
    <t>Zhotovenie vrstvy z geotextílie na upravenom povrchu v sklone do 1 : 5 , šírky od 0 do 3 m</t>
  </si>
  <si>
    <t>m2</t>
  </si>
  <si>
    <t>12</t>
  </si>
  <si>
    <t>7</t>
  </si>
  <si>
    <t>M</t>
  </si>
  <si>
    <t>6936656037</t>
  </si>
  <si>
    <t>Geotextília PET 150 geotextília netkaná z polyesteru</t>
  </si>
  <si>
    <t>14</t>
  </si>
  <si>
    <t>611461120</t>
  </si>
  <si>
    <t>Príprava vnútorného podkladu stropov, základný náter napr. PremiumPrimer</t>
  </si>
  <si>
    <t>995782774</t>
  </si>
  <si>
    <t>9</t>
  </si>
  <si>
    <t>611461182</t>
  </si>
  <si>
    <t>Vnútorná omietka stropov štuková, strojné miešanie, ručné nanášanie, napr. VivaInterior hr. 3 mm</t>
  </si>
  <si>
    <t>1370879417</t>
  </si>
  <si>
    <t>612425931</t>
  </si>
  <si>
    <t>Omietka vápenná vnútorného ostenia okenného alebo dverného štuková</t>
  </si>
  <si>
    <t>16</t>
  </si>
  <si>
    <t>11</t>
  </si>
  <si>
    <t>622422311</t>
  </si>
  <si>
    <t>Oprava vonkajších omietok vápenných a vápenocem. stupeň členitosti Ia II -30% hladkých</t>
  </si>
  <si>
    <t>18</t>
  </si>
  <si>
    <t>622462524</t>
  </si>
  <si>
    <t>Vonkajšia omietka stien tenkovrstvová mozaiková zrnitosť 2,00mm</t>
  </si>
  <si>
    <t>13</t>
  </si>
  <si>
    <t>622462542</t>
  </si>
  <si>
    <t>Vonkajšia omietka stien tenkovrstvová silikátová s ryhovanou štruktúrou, hr.zrna 1,50mm</t>
  </si>
  <si>
    <t>22</t>
  </si>
  <si>
    <t>625250153P</t>
  </si>
  <si>
    <t>Kompletný kontaktný zatepľovací systém bez povrchovej tenkovrstvej omietky hr. 50 mm,  XPS (vrátane ukončovacích, rozdeľovacích, dilatačných a  ostatných profilov a súšastí)</t>
  </si>
  <si>
    <t>1071577604</t>
  </si>
  <si>
    <t>15</t>
  </si>
  <si>
    <t>625251355P</t>
  </si>
  <si>
    <t>Kompletný kontaktný zatepľovací systém bez povdrovej tenkovrstvej omietky hr. 80 mm  - minerálne riešenie FKD S Thermal, (vrátane ukončovacích, rozdeľovacích, dilatačných a ostatných profilova súčastí)</t>
  </si>
  <si>
    <t>217388874</t>
  </si>
  <si>
    <t>625251356P</t>
  </si>
  <si>
    <t>Kompletný kontaktný zatepľovací systém bez povrchovej tenkovrstvej omietky hr. 100 mm  - minerálne riešenie,FKD S Thermal vrátane ukončovacích a, rozdeľovcích,dilatačných a ostatných profilov a súščastí)</t>
  </si>
  <si>
    <t>-122773904</t>
  </si>
  <si>
    <t>17</t>
  </si>
  <si>
    <t>625251358P</t>
  </si>
  <si>
    <t>Kompletný kontaktný zatepľovací systém bez povrchovej tenkovrstvej omietky hr. 150 mm  - minerálne riešenie FKD S Therm, (vrátane ukončovacích, rozdeľovcích, dilatačných a ostatných profilov a súčastí)</t>
  </si>
  <si>
    <t>-1561529667</t>
  </si>
  <si>
    <t>625251372</t>
  </si>
  <si>
    <t>Kompletný kontaktný zatepľovací systém ostenia bez povrchovej tenkovrstvej omietky hr. 30 mm - minerálne riešenie FKD RS C1 (vrátane ukončovacích, rozdeľovacích, dilatačných a ostatných profilov)</t>
  </si>
  <si>
    <t>2005654935</t>
  </si>
  <si>
    <t>19</t>
  </si>
  <si>
    <t>625251406P</t>
  </si>
  <si>
    <t>Kompletný kontaktný zatepľovací systém bez povrchovej tenkovrstvej omietky hr. 120 mm  - riešenie pre sokel (XPS), (vrátane ukončujúcich, rozdeľujúcich dilatačnýcha ostatných profilov a súčastí)</t>
  </si>
  <si>
    <t>1609730785</t>
  </si>
  <si>
    <t>625251486</t>
  </si>
  <si>
    <t>Kompletný kontaktný zatepľovací systém bez povrchovej tenkovrstvej omietky  podhľadov hr. 100 mm  - minerálne riešenie FKD S Therm, skrutkovacie kotvy</t>
  </si>
  <si>
    <t>-365803853</t>
  </si>
  <si>
    <t>21</t>
  </si>
  <si>
    <t>631313511</t>
  </si>
  <si>
    <t>Mazanina z betónu prostého tr.C 12/15 hr.nad 80 do 120 mm</t>
  </si>
  <si>
    <t>36</t>
  </si>
  <si>
    <t>631351101</t>
  </si>
  <si>
    <t>Debnenie stien, rýh a otvorov v podlahách zhotovenie</t>
  </si>
  <si>
    <t>38</t>
  </si>
  <si>
    <t>23</t>
  </si>
  <si>
    <t>631351102</t>
  </si>
  <si>
    <t>Debnenie stien, rýh a otvorov v podlahách odstránenie</t>
  </si>
  <si>
    <t>40</t>
  </si>
  <si>
    <t>24</t>
  </si>
  <si>
    <t>631571003</t>
  </si>
  <si>
    <t>Násyp zo štrkopiesku 0-32 (pre spevnenie podkladu)</t>
  </si>
  <si>
    <t>42</t>
  </si>
  <si>
    <t>25</t>
  </si>
  <si>
    <t>631571010</t>
  </si>
  <si>
    <t>Násyp z kameniva ťaženého 16-32, vodorovný alebo v spáde, s utlačením a urovnaním povrchu</t>
  </si>
  <si>
    <t>44</t>
  </si>
  <si>
    <t>26</t>
  </si>
  <si>
    <t>632921911</t>
  </si>
  <si>
    <t>Dlažba z betónových dlaždíc hr. 40 mm do piesku</t>
  </si>
  <si>
    <t>46</t>
  </si>
  <si>
    <t>27</t>
  </si>
  <si>
    <t>916561111</t>
  </si>
  <si>
    <t>Osadenie záhon. obrubníka betón., do lôžka z bet. pros. tr. C 10/12,5 s bočnou oporou</t>
  </si>
  <si>
    <t>m</t>
  </si>
  <si>
    <t>48</t>
  </si>
  <si>
    <t>28</t>
  </si>
  <si>
    <t>5921954660</t>
  </si>
  <si>
    <t>OBRUBNÍK PARKOVÝ 100x20x5 cm SIVY</t>
  </si>
  <si>
    <t>ks</t>
  </si>
  <si>
    <t>657638618</t>
  </si>
  <si>
    <t>29</t>
  </si>
  <si>
    <t>918101111</t>
  </si>
  <si>
    <t>Lôžko pod obrub., krajníky alebo obruby z dlažob. kociek z betónu prostého tr. C 10/12,5</t>
  </si>
  <si>
    <t>52</t>
  </si>
  <si>
    <t>30</t>
  </si>
  <si>
    <t>919735122</t>
  </si>
  <si>
    <t>Rezanie betónového krytu alebo podkladu tr. nad C 12/15 hr. nad 50 do 100 mm</t>
  </si>
  <si>
    <t>54</t>
  </si>
  <si>
    <t>31</t>
  </si>
  <si>
    <t>941941052</t>
  </si>
  <si>
    <t>Montáž lešenia ľahkého pracovného radového s podlahami šírky nad 1, 20 m do 1,50 m a výšky 10-24 m</t>
  </si>
  <si>
    <t>56</t>
  </si>
  <si>
    <t>32</t>
  </si>
  <si>
    <t>941941391</t>
  </si>
  <si>
    <t>Príplatok za prvý a každý ďalší i začatý mesiac použitia lešenia k cene -1051</t>
  </si>
  <si>
    <t>58</t>
  </si>
  <si>
    <t>33</t>
  </si>
  <si>
    <t>941941851</t>
  </si>
  <si>
    <t>Demontáž lešenia ľahkého pracovného radového a s podlahami, šírky nad 1,20 do 1,50 m výšky 10 m</t>
  </si>
  <si>
    <t>60</t>
  </si>
  <si>
    <t>34</t>
  </si>
  <si>
    <t>952902110</t>
  </si>
  <si>
    <t>Čistenie zametaním v miestnostiach, chodbách, na schodišti a na povalách</t>
  </si>
  <si>
    <t>62</t>
  </si>
  <si>
    <t>35</t>
  </si>
  <si>
    <t>965042241</t>
  </si>
  <si>
    <t>Búranie podkladov pod dlažby, liatych dlažieb a mazanín,betón,liaty asfalt hr.nad 100 mm, plochy nad 4 m2 -2,20000t</t>
  </si>
  <si>
    <t>64</t>
  </si>
  <si>
    <t>968081112</t>
  </si>
  <si>
    <t>Vyvesenie plastového okenného krídla do suti plochy do 1, 5 m2, -0,01400t</t>
  </si>
  <si>
    <t>-980323669</t>
  </si>
  <si>
    <t>37</t>
  </si>
  <si>
    <t>968081113</t>
  </si>
  <si>
    <t>Vyvesenie plastového okenného krídla do suti plochy nad 1, 5 m2, -0,02000t</t>
  </si>
  <si>
    <t>1604036850</t>
  </si>
  <si>
    <t>968081126</t>
  </si>
  <si>
    <t>Vyvesenie plastového dverného krídla do suti plochy nad 2 m2, -0,03000t</t>
  </si>
  <si>
    <t>1811771734</t>
  </si>
  <si>
    <t>39</t>
  </si>
  <si>
    <t>968082355</t>
  </si>
  <si>
    <t>Vybúranie plastových rámov okien dvojitých, plochy cez 1 do 2 m2,  -0,06000t</t>
  </si>
  <si>
    <t>1208959175</t>
  </si>
  <si>
    <t>968082455</t>
  </si>
  <si>
    <t>Vybúranie plastových dverových zárubní plochy do 2 m2,  -0,08400t</t>
  </si>
  <si>
    <t>-547645452</t>
  </si>
  <si>
    <t>41</t>
  </si>
  <si>
    <t>968082456</t>
  </si>
  <si>
    <t>Vybúranie plastových dverových zárubní plochy nad 2 m2,  -0,06200t</t>
  </si>
  <si>
    <t>-1840986270</t>
  </si>
  <si>
    <t>978015231</t>
  </si>
  <si>
    <t>Otlčenie omietok vonkajších, s vyškriabaním škár v rozsahu do 30 %,  -0,01600t</t>
  </si>
  <si>
    <t>66</t>
  </si>
  <si>
    <t>43</t>
  </si>
  <si>
    <t>978071251</t>
  </si>
  <si>
    <t>Odsekanie a odstránenie izolácie lepenkovej vodorovnej,  -0,07300t</t>
  </si>
  <si>
    <t>68</t>
  </si>
  <si>
    <t>979081111</t>
  </si>
  <si>
    <t>Odvoz sutiny a vybúraných hmôt na skládku do 1 km</t>
  </si>
  <si>
    <t>70</t>
  </si>
  <si>
    <t>45</t>
  </si>
  <si>
    <t>979081121</t>
  </si>
  <si>
    <t>Odvoz sutiny a vybúraných hmôt na skládku za každý ďalší 1 km</t>
  </si>
  <si>
    <t>72</t>
  </si>
  <si>
    <t>979082111</t>
  </si>
  <si>
    <t>Vnútrostavenisková doprava sutiny a vybúraných hmôt do 10 m</t>
  </si>
  <si>
    <t>74</t>
  </si>
  <si>
    <t>47</t>
  </si>
  <si>
    <t>979082121</t>
  </si>
  <si>
    <t>Vnútrostavenisková doprava sutiny a vybúraných hmôt za každých ďalších 5 m</t>
  </si>
  <si>
    <t>76</t>
  </si>
  <si>
    <t>979089612</t>
  </si>
  <si>
    <t>Poplatok za skladovanie - iné odpady zo stavieb a demolácií (17 09), ostatné</t>
  </si>
  <si>
    <t>78</t>
  </si>
  <si>
    <t>49</t>
  </si>
  <si>
    <t>HZS000113</t>
  </si>
  <si>
    <t>Stavebno montážne práce náročné ucelené - odborné, tvorivé remeselné (Tr 3) v rozsahu viac ako 8 hodín</t>
  </si>
  <si>
    <t>hod</t>
  </si>
  <si>
    <t>80</t>
  </si>
  <si>
    <t>50</t>
  </si>
  <si>
    <t>999281211</t>
  </si>
  <si>
    <t>Presun hmôt pre opravy a údržbu vonkajších plášťov doterajších objektov výšky do 25 m</t>
  </si>
  <si>
    <t>82</t>
  </si>
  <si>
    <t>51</t>
  </si>
  <si>
    <t>712300891</t>
  </si>
  <si>
    <t>Očistenie, urovnanie a opravenie povlakovej krytiny na strechách plochých a šikmých do 30° 0,00200t</t>
  </si>
  <si>
    <t>84</t>
  </si>
  <si>
    <t>712370070</t>
  </si>
  <si>
    <t>Zhotovenie povlakovej krytiny striech plochých do 10° PVC-P fóliou upevnenou prikotvením so zvarením spoju</t>
  </si>
  <si>
    <t>86</t>
  </si>
  <si>
    <t>53</t>
  </si>
  <si>
    <t>2833100200</t>
  </si>
  <si>
    <t>Hydroizolačná fólia strešná PVC-P</t>
  </si>
  <si>
    <t>88</t>
  </si>
  <si>
    <t>712990040</t>
  </si>
  <si>
    <t>Položenie geotextílie vodorovne alebo zvislo na strechy ploché do 10°</t>
  </si>
  <si>
    <t>92</t>
  </si>
  <si>
    <t>55</t>
  </si>
  <si>
    <t>6936654900</t>
  </si>
  <si>
    <t>Separačné, filtračné a spevňovacie geotextílie 300 g/m2</t>
  </si>
  <si>
    <t>94</t>
  </si>
  <si>
    <t>998712202</t>
  </si>
  <si>
    <t>Presun hmôt pre izoláciu povlakovej krytiny v objektoch výšky nad 6 do 12 m</t>
  </si>
  <si>
    <t>%</t>
  </si>
  <si>
    <t>96</t>
  </si>
  <si>
    <t>57</t>
  </si>
  <si>
    <t>713142255</t>
  </si>
  <si>
    <t>Montáž TI striech plochých do 10° polystyrénom, rozloženej v dvoch vrstvách, prikotvením</t>
  </si>
  <si>
    <t>993528957</t>
  </si>
  <si>
    <t>2837653445</t>
  </si>
  <si>
    <t>EPS 150S penový polystyrén hrúbka 150 mm</t>
  </si>
  <si>
    <t>-1740432358</t>
  </si>
  <si>
    <t>59</t>
  </si>
  <si>
    <t>713482121</t>
  </si>
  <si>
    <t>Montáž trubíc z PE, hr.15-20 mm,vnút.priemer do 38</t>
  </si>
  <si>
    <t>360644036</t>
  </si>
  <si>
    <t>2837741529</t>
  </si>
  <si>
    <t xml:space="preserve">Tubolit DG 18 x 20 izolácia-trubica </t>
  </si>
  <si>
    <t>-1711549058</t>
  </si>
  <si>
    <t>61</t>
  </si>
  <si>
    <t>2837741555</t>
  </si>
  <si>
    <t>Tubolit DG 28 x 20 izolácia-</t>
  </si>
  <si>
    <t>-336992027</t>
  </si>
  <si>
    <t>713482131</t>
  </si>
  <si>
    <t>Montáž trubíc z PE, hr.30 mm,vnút.priemer do 38</t>
  </si>
  <si>
    <t>-2058518699</t>
  </si>
  <si>
    <t>63</t>
  </si>
  <si>
    <t>2837741571</t>
  </si>
  <si>
    <t xml:space="preserve">Tubolit DG 35 x 30 izolácia-trubica </t>
  </si>
  <si>
    <t>858034773</t>
  </si>
  <si>
    <t>713482152</t>
  </si>
  <si>
    <t>Montáž trubíc z EPDM, hr.38-50,vnút.priemer 42-73</t>
  </si>
  <si>
    <t>-275955335</t>
  </si>
  <si>
    <t>65</t>
  </si>
  <si>
    <t>6314152890</t>
  </si>
  <si>
    <t>Tech. izolácie, čadičová izolácia potrubných rozvodov s AL fóliou- skruž do 100°C 49x40x1000</t>
  </si>
  <si>
    <t>203902959</t>
  </si>
  <si>
    <t>63141525201</t>
  </si>
  <si>
    <t>Izolácia kolien, redukcií</t>
  </si>
  <si>
    <t>kpl</t>
  </si>
  <si>
    <t>1315419351</t>
  </si>
  <si>
    <t>67</t>
  </si>
  <si>
    <t>998713202</t>
  </si>
  <si>
    <t>Presun hmôt pre izolácie tepelné v objektoch výšky nad 6 m do 12 m</t>
  </si>
  <si>
    <t>102</t>
  </si>
  <si>
    <t>722233004</t>
  </si>
  <si>
    <t>Montáž zariadenia magnetickej úpravy vody G 5/4</t>
  </si>
  <si>
    <t>-1624257572</t>
  </si>
  <si>
    <t>69</t>
  </si>
  <si>
    <t>125.030.00a</t>
  </si>
  <si>
    <t>Magnetická úprava vody 5/4"</t>
  </si>
  <si>
    <t>1602313939</t>
  </si>
  <si>
    <t>998722201</t>
  </si>
  <si>
    <t>Presun hmôt pre vnútorný vodovod v objektoch výšky do 6 m</t>
  </si>
  <si>
    <t>-2012759935</t>
  </si>
  <si>
    <t>71</t>
  </si>
  <si>
    <t>731249124</t>
  </si>
  <si>
    <t>Montáž kotla oceľového teplovodného na kvap.a plynné palivá s výkonom nad 23 do 35 kW</t>
  </si>
  <si>
    <t>súb.</t>
  </si>
  <si>
    <t>-21722255</t>
  </si>
  <si>
    <t>4847161720</t>
  </si>
  <si>
    <t>Kotol plynový závesný kondenzačný napr. Logamax plus GB072-24K</t>
  </si>
  <si>
    <t>111383610</t>
  </si>
  <si>
    <t>73</t>
  </si>
  <si>
    <t>48471617251</t>
  </si>
  <si>
    <t>Príslušenstvo ku kotlu</t>
  </si>
  <si>
    <t>1992868794</t>
  </si>
  <si>
    <t>48471617252a</t>
  </si>
  <si>
    <t>Turbodymovod</t>
  </si>
  <si>
    <t>665577131</t>
  </si>
  <si>
    <t>75</t>
  </si>
  <si>
    <t>48471617253</t>
  </si>
  <si>
    <t>Regulácia  pre kotle do kaskády bez ohrevu TV</t>
  </si>
  <si>
    <t>-853149220</t>
  </si>
  <si>
    <t>998731201</t>
  </si>
  <si>
    <t>Presun hmôt pre kotolne umiestnené vo výške (hĺbke) do 6 m</t>
  </si>
  <si>
    <t>1945576796</t>
  </si>
  <si>
    <t>77</t>
  </si>
  <si>
    <t>732111401c</t>
  </si>
  <si>
    <t>Montáž rozdeľovača zruženého DN 150 priamy PN 0,4  -1250m m (2x DN 40 + 6 x DN 25)</t>
  </si>
  <si>
    <t>1809422800</t>
  </si>
  <si>
    <t>4848880010</t>
  </si>
  <si>
    <t>Rozdelovače a zberače -  DN 150 priamy PN 0,4  -1250m m (2x DN 40 + 6 x DN 25)</t>
  </si>
  <si>
    <t>-1130354746</t>
  </si>
  <si>
    <t>79</t>
  </si>
  <si>
    <t>4848880012</t>
  </si>
  <si>
    <t>Rozdelovače a zberače - zberač, pevné stojany</t>
  </si>
  <si>
    <t>946951569</t>
  </si>
  <si>
    <t>228130a</t>
  </si>
  <si>
    <t>Anuloid DN50</t>
  </si>
  <si>
    <t>-1813067674</t>
  </si>
  <si>
    <t>81</t>
  </si>
  <si>
    <t>732331514</t>
  </si>
  <si>
    <t>Nádoba expanzná tlaková 35 litrov</t>
  </si>
  <si>
    <t>súb</t>
  </si>
  <si>
    <t>-1110123802</t>
  </si>
  <si>
    <t>732429111</t>
  </si>
  <si>
    <t>Montáž čerpadla (do potrubia) obehového špirálového DN 25</t>
  </si>
  <si>
    <t>-618540193</t>
  </si>
  <si>
    <t>83</t>
  </si>
  <si>
    <t>2061964a</t>
  </si>
  <si>
    <t>Cirkulačné čerpadlo TOP-E 25/1-7, p 100W</t>
  </si>
  <si>
    <t>-1571537950</t>
  </si>
  <si>
    <t>732429112</t>
  </si>
  <si>
    <t>Montáž čerpadla (do potrubia) obehového špirálového DN 40</t>
  </si>
  <si>
    <t>1793645609</t>
  </si>
  <si>
    <t>85</t>
  </si>
  <si>
    <t>2059857</t>
  </si>
  <si>
    <t>Cirkulačné čerpadlo  TOP-E 30/1-10, p 350W</t>
  </si>
  <si>
    <t>-1688933509</t>
  </si>
  <si>
    <t>998732201</t>
  </si>
  <si>
    <t>Presun hmôt pre strojovne v objektoch výšky do 6 m</t>
  </si>
  <si>
    <t>1146965369</t>
  </si>
  <si>
    <t>87</t>
  </si>
  <si>
    <t>7331615011</t>
  </si>
  <si>
    <t>Potrubie plasthliníkové PE-RT 16x2 mm z rúrok v kotúčoch</t>
  </si>
  <si>
    <t>-1784032806</t>
  </si>
  <si>
    <t>733161504</t>
  </si>
  <si>
    <t>Potrubie plasthliníkové PE-RT 26x3 mm z rúrok v kotúčoch</t>
  </si>
  <si>
    <t>-565854129</t>
  </si>
  <si>
    <t>89</t>
  </si>
  <si>
    <t>733161505</t>
  </si>
  <si>
    <t>Potrubie plasthliníkové PE-RT 32x3 mm z rúrok v kotúčoch</t>
  </si>
  <si>
    <t>94433801</t>
  </si>
  <si>
    <t>90</t>
  </si>
  <si>
    <t>7331615052</t>
  </si>
  <si>
    <t>Potrubie plasthliníkové GABOTHERM PE-RT 50x4 mm</t>
  </si>
  <si>
    <t>518913830</t>
  </si>
  <si>
    <t>91</t>
  </si>
  <si>
    <t>733191301</t>
  </si>
  <si>
    <t>Tlaková skúška plastového potrubia do 32 mm</t>
  </si>
  <si>
    <t>770484515</t>
  </si>
  <si>
    <t>998733201</t>
  </si>
  <si>
    <t>Presun hmôt pre rozvody potrubia v objektoch výšky do 6 m</t>
  </si>
  <si>
    <t>-968088847</t>
  </si>
  <si>
    <t>93</t>
  </si>
  <si>
    <t>734209101</t>
  </si>
  <si>
    <t>Montáž závitovej armatúry s 1 závitom do G 1/2</t>
  </si>
  <si>
    <t>-54365917</t>
  </si>
  <si>
    <t>5517401570</t>
  </si>
  <si>
    <t>Armatúry a príslušenstvo     ventil vypúšťací KFE 1/2"</t>
  </si>
  <si>
    <t>-1643197468</t>
  </si>
  <si>
    <t>95</t>
  </si>
  <si>
    <t>5517527200</t>
  </si>
  <si>
    <t>Automatický odvzdušňovací ventil (kompletný), niklovaný  1/2"</t>
  </si>
  <si>
    <t>-207850063</t>
  </si>
  <si>
    <t>1726200</t>
  </si>
  <si>
    <t xml:space="preserve"> Termostatická hlavica  so závitom M 28 x 1,5,autom.protimrazová ochrana pri cca 8°C, tepl.rozsah 8-25°C, </t>
  </si>
  <si>
    <t>-581030915</t>
  </si>
  <si>
    <t>97</t>
  </si>
  <si>
    <t>4849120015</t>
  </si>
  <si>
    <t>Manometer pr.100, 0-600kPa, G1/2"</t>
  </si>
  <si>
    <t>708081936</t>
  </si>
  <si>
    <t>98</t>
  </si>
  <si>
    <t>3883281200</t>
  </si>
  <si>
    <t>Teplomer  DTR  0--200°C, dĺžky stonky 100 mm</t>
  </si>
  <si>
    <t>-450881992</t>
  </si>
  <si>
    <t>99</t>
  </si>
  <si>
    <t>734209112</t>
  </si>
  <si>
    <t>Montáž závitovej armatúry s 2 závitmi do G 1/2</t>
  </si>
  <si>
    <t>1307461048</t>
  </si>
  <si>
    <t>100</t>
  </si>
  <si>
    <t>1306612</t>
  </si>
  <si>
    <t xml:space="preserve"> Bypass 3000 rohový, vypúšťanie vľavo, Rp 1/2 x G 3/4  </t>
  </si>
  <si>
    <t>-1364151308</t>
  </si>
  <si>
    <t>101</t>
  </si>
  <si>
    <t>734209114</t>
  </si>
  <si>
    <t>Montáž závitovej armatúry s 2 závitmi G 3/4</t>
  </si>
  <si>
    <t>205728628</t>
  </si>
  <si>
    <t>1262212</t>
  </si>
  <si>
    <t>Ventil spätný pružinový DN20, teleso z mosadze, NBR tesnenie</t>
  </si>
  <si>
    <t>1176939715</t>
  </si>
  <si>
    <t>103</t>
  </si>
  <si>
    <t>1411722</t>
  </si>
  <si>
    <t>Ventil DN20  šikmý, vyvažovací, IGxIG</t>
  </si>
  <si>
    <t>1065871652</t>
  </si>
  <si>
    <t>104</t>
  </si>
  <si>
    <t>734209115</t>
  </si>
  <si>
    <t>Montáž závitovej armatúry s 2 závitmi G 1</t>
  </si>
  <si>
    <t>-1814416620</t>
  </si>
  <si>
    <t>105</t>
  </si>
  <si>
    <t>1210003</t>
  </si>
  <si>
    <t xml:space="preserve">Guľový kohút s pákovým ovládačom, PN 50, DN 25, </t>
  </si>
  <si>
    <t>-219735320</t>
  </si>
  <si>
    <t>106</t>
  </si>
  <si>
    <t>1266203</t>
  </si>
  <si>
    <t>Filter DN25, veľkosť oka sieťoviny 05 mm, vnútorný x vnútorný závit</t>
  </si>
  <si>
    <t>881689336</t>
  </si>
  <si>
    <t>107</t>
  </si>
  <si>
    <t>1262213</t>
  </si>
  <si>
    <t xml:space="preserve">Pružinový spätný ventil DN 25, teleso z mosadze, NBR tesnenie, </t>
  </si>
  <si>
    <t>2000452685</t>
  </si>
  <si>
    <t>108</t>
  </si>
  <si>
    <t>734209117</t>
  </si>
  <si>
    <t>Montáž závitovej armatúry s 2 závitmi G 6/4</t>
  </si>
  <si>
    <t>-953698518</t>
  </si>
  <si>
    <t>109</t>
  </si>
  <si>
    <t>1210005</t>
  </si>
  <si>
    <t>Guľový kohút DN40, PN40, s upcháv., pákový ov., IGxIG závit,</t>
  </si>
  <si>
    <t>-1684091540</t>
  </si>
  <si>
    <t>110</t>
  </si>
  <si>
    <t>1411725</t>
  </si>
  <si>
    <t>Ventil DN40  šikmý, vyvažovací, IGxIG</t>
  </si>
  <si>
    <t>-2138971150</t>
  </si>
  <si>
    <t>111</t>
  </si>
  <si>
    <t>1411105</t>
  </si>
  <si>
    <t>Filter DN 40, veľkosť oka sieťoviny 0,4 mm, vnútorný x vnútorný závit</t>
  </si>
  <si>
    <t>-589089815</t>
  </si>
  <si>
    <t>112</t>
  </si>
  <si>
    <t>1262215</t>
  </si>
  <si>
    <t>Ventil spätný pružinový DN 40, teleso z mosadze, NBR tesnenie</t>
  </si>
  <si>
    <t>-1787467218</t>
  </si>
  <si>
    <t>113</t>
  </si>
  <si>
    <t>734209124</t>
  </si>
  <si>
    <t>Montáž závitovej armatúry s 3 závitmi G 3/4</t>
  </si>
  <si>
    <t>1450119821</t>
  </si>
  <si>
    <t>114</t>
  </si>
  <si>
    <t>4848803000a</t>
  </si>
  <si>
    <t>Zmiešovače vody trojcestný MIX AP D 25 s elektropohonom</t>
  </si>
  <si>
    <t>-1710733239</t>
  </si>
  <si>
    <t>115</t>
  </si>
  <si>
    <t>998734201</t>
  </si>
  <si>
    <t>Presun hmôt pre armatúry v objektoch výšky do 6 m</t>
  </si>
  <si>
    <t>-1352076447</t>
  </si>
  <si>
    <t>116</t>
  </si>
  <si>
    <t>735158120</t>
  </si>
  <si>
    <t>Vykurovacie telesá panelové, tlaková skúška telesa vodou VSŽ Košice dvojradového</t>
  </si>
  <si>
    <t>-1420755347</t>
  </si>
  <si>
    <t>117</t>
  </si>
  <si>
    <t>735159210</t>
  </si>
  <si>
    <t>Montáž vykurovacieho telesa panelového dvojradového do 1140mm</t>
  </si>
  <si>
    <t>551129356</t>
  </si>
  <si>
    <t>118</t>
  </si>
  <si>
    <t>4845395550</t>
  </si>
  <si>
    <t>Vykur. teleso doskové - oceľ. radiátor 21VK 600x900 s pripoj. vpravo/vľavo,s dvoma panelmi a jedným konvekt.</t>
  </si>
  <si>
    <t>-1654638455</t>
  </si>
  <si>
    <t>119</t>
  </si>
  <si>
    <t>4845400300</t>
  </si>
  <si>
    <t>Vykur. teleso doskové - oceľ. radiátor 22VK 600x500 s pripoj. vpravo/vľavo,s dvoma panelmi a dvoma konvekt.</t>
  </si>
  <si>
    <t>1199190822</t>
  </si>
  <si>
    <t>120</t>
  </si>
  <si>
    <t>4845400400</t>
  </si>
  <si>
    <t>Vykurovacie teleso doskové oceľové  VKP 22K s dvoma panelmi a dvoma konvektormi  600x0700</t>
  </si>
  <si>
    <t>1095209975</t>
  </si>
  <si>
    <t>121</t>
  </si>
  <si>
    <t>4845400450</t>
  </si>
  <si>
    <t>Vykurovacie telesá doskové  VKP 22K 600x0800</t>
  </si>
  <si>
    <t>-1667758518</t>
  </si>
  <si>
    <t>122</t>
  </si>
  <si>
    <t>4845400500</t>
  </si>
  <si>
    <t>Vykurovacie telesá doskové VKP 22K 600x0900</t>
  </si>
  <si>
    <t>1964044533</t>
  </si>
  <si>
    <t>123</t>
  </si>
  <si>
    <t>4845400550</t>
  </si>
  <si>
    <t>Vykurovacie telesá doskové VKP 22K 600x1000</t>
  </si>
  <si>
    <t>1063921504</t>
  </si>
  <si>
    <t>124</t>
  </si>
  <si>
    <t>4845400600</t>
  </si>
  <si>
    <t>Vykurovacie telesá doskové VKP 22K 600x1100</t>
  </si>
  <si>
    <t>32770716</t>
  </si>
  <si>
    <t>125</t>
  </si>
  <si>
    <t>735159220</t>
  </si>
  <si>
    <t>Montáž vykurovacieho telesa panelového dvojradového do 1500mm</t>
  </si>
  <si>
    <t>-1832500325</t>
  </si>
  <si>
    <t>126</t>
  </si>
  <si>
    <t>4845400650</t>
  </si>
  <si>
    <t>Vykurovacie telesá doskové VKP 22K 600x1200</t>
  </si>
  <si>
    <t>-698655087</t>
  </si>
  <si>
    <t>127</t>
  </si>
  <si>
    <t>3899009050</t>
  </si>
  <si>
    <t>Priestorový termostat -5...50 °C</t>
  </si>
  <si>
    <t>182864016</t>
  </si>
  <si>
    <t>128</t>
  </si>
  <si>
    <t>998735201</t>
  </si>
  <si>
    <t>Presun hmôt pre vykurovacie telesá v objektoch výšky do 6 m</t>
  </si>
  <si>
    <t>-457438217</t>
  </si>
  <si>
    <t>129</t>
  </si>
  <si>
    <t>763138273</t>
  </si>
  <si>
    <t>Akustický podhľad SDK, zavesenie typ Gyptone Big,  TI 50 mm</t>
  </si>
  <si>
    <t>1893694195</t>
  </si>
  <si>
    <t>130</t>
  </si>
  <si>
    <t>998763403</t>
  </si>
  <si>
    <t>Presun hmôt pre sádrokartónové konštrukcie v objektoch výšky od 7 do 24 m</t>
  </si>
  <si>
    <t>1947544149</t>
  </si>
  <si>
    <t>131</t>
  </si>
  <si>
    <t>764171301</t>
  </si>
  <si>
    <t>Strešná krytina hladká, z tabuľového poplastovaného plechu (vrátane konštrukčných súčastí krytiny) do 30°</t>
  </si>
  <si>
    <t>132</t>
  </si>
  <si>
    <t>764311822</t>
  </si>
  <si>
    <t>Demontáž krytiny hladkej strešnej z tabúľ 2000 x 1000 mm, so sklonom do 30st.,  -0,00732t</t>
  </si>
  <si>
    <t>133</t>
  </si>
  <si>
    <t>764317800</t>
  </si>
  <si>
    <t>Demontáž krytiny hladkej strešnej železobetónových dosiek,  -0,00742t</t>
  </si>
  <si>
    <t>134</t>
  </si>
  <si>
    <t>764331850</t>
  </si>
  <si>
    <t>Demontáž lemovania múrov na strechách s tvrdou krytinou, so sklonom do 30st. rš 400 a 500 mm,  -0,00298t</t>
  </si>
  <si>
    <t>135</t>
  </si>
  <si>
    <t>764352810</t>
  </si>
  <si>
    <t>Demontáž žľabov pododkvapových polkruhových so sklonom do 30st. rš 330 mm,  -0,00330t</t>
  </si>
  <si>
    <t>136</t>
  </si>
  <si>
    <t>764351836</t>
  </si>
  <si>
    <t>Demontáž háka so sklonom žľabu do 30°  -0,00009t</t>
  </si>
  <si>
    <t>137</t>
  </si>
  <si>
    <t>764410850</t>
  </si>
  <si>
    <t>Demontáž oplechovania parapetov rš od 100 do 330 mm,  -0,00135t</t>
  </si>
  <si>
    <t>138</t>
  </si>
  <si>
    <t>764430840</t>
  </si>
  <si>
    <t>Demontáž oplechovania múrov a nadmuroviek rš od 330 do 500 mm,  -0,00230t</t>
  </si>
  <si>
    <t>139</t>
  </si>
  <si>
    <t>764454801</t>
  </si>
  <si>
    <t>Demontáž odpadových rúr kruhových, s priemerom 75 a 100 mm,  -0,00226t</t>
  </si>
  <si>
    <t>140</t>
  </si>
  <si>
    <t>764711116</t>
  </si>
  <si>
    <t>Oplechovanie parapetov z poplastovaného plechu r.š. 420 mm</t>
  </si>
  <si>
    <t>-72265722</t>
  </si>
  <si>
    <t>141</t>
  </si>
  <si>
    <t>764721117</t>
  </si>
  <si>
    <t>Lemovanie z poplastovaného plechu rš 500 mm</t>
  </si>
  <si>
    <t>142</t>
  </si>
  <si>
    <t>764721118</t>
  </si>
  <si>
    <t>Oplechovanie ríms z poplastovaného plechu rš. 600 mm</t>
  </si>
  <si>
    <t>1300462565</t>
  </si>
  <si>
    <t>143</t>
  </si>
  <si>
    <t>764731117</t>
  </si>
  <si>
    <t>Oplechovanie múrov, atík, z poplastvaného  plechu rš. 750 mm</t>
  </si>
  <si>
    <t>913764363</t>
  </si>
  <si>
    <t>144</t>
  </si>
  <si>
    <t>764751112</t>
  </si>
  <si>
    <t>Odpadné rúry z poplastovaného plechu kruhové rovné D 100 mm</t>
  </si>
  <si>
    <t>145</t>
  </si>
  <si>
    <t>764751132</t>
  </si>
  <si>
    <t>Odpadné rúry z poplastovaného plechu koleno D 100 mm</t>
  </si>
  <si>
    <t>146</t>
  </si>
  <si>
    <t>764751142</t>
  </si>
  <si>
    <t>Odpadné rúry z poplastovaného plechu výtokové koleno D 100 mm</t>
  </si>
  <si>
    <t>147</t>
  </si>
  <si>
    <t>764761122</t>
  </si>
  <si>
    <t>Žľaby z poplastovaného plechu podokapné polkruhové s hákmi veľkosť 150 mm</t>
  </si>
  <si>
    <t>148</t>
  </si>
  <si>
    <t>764761232</t>
  </si>
  <si>
    <t>Žľaby z poplastovaného plechu kotlík k polkruhovým žľabom veľkosť 150 mm</t>
  </si>
  <si>
    <t>149</t>
  </si>
  <si>
    <t>998764202</t>
  </si>
  <si>
    <t>Presun hmôt pre konštrukcie klampiarske v objektoch výšky nad 6 do 12 m</t>
  </si>
  <si>
    <t>150</t>
  </si>
  <si>
    <t>766629901</t>
  </si>
  <si>
    <t>Montáž okien kompletizovaných (v m dĺžky obvodu okna)</t>
  </si>
  <si>
    <t>151</t>
  </si>
  <si>
    <t>61144-03</t>
  </si>
  <si>
    <t>Plastové okná jednokrídlové 90x90 cm - vo vyhotovení podľa výpisu výrobkov   ozn. 3</t>
  </si>
  <si>
    <t>kus</t>
  </si>
  <si>
    <t>152</t>
  </si>
  <si>
    <t>61144-04</t>
  </si>
  <si>
    <t>Plastové okná jednokrídlové 85x115 cm - vo vyhotovení podľa výpisu výrobkov  ozn, 4</t>
  </si>
  <si>
    <t>153</t>
  </si>
  <si>
    <t>61144-05</t>
  </si>
  <si>
    <t>Plastové okná dvojkrídlové 142x115 cm - vo vyhotovení podľa výpisu výrobkov   ozn. 5</t>
  </si>
  <si>
    <t>154</t>
  </si>
  <si>
    <t>61144-06</t>
  </si>
  <si>
    <t>Plastové okná trojkrídlové 265x58 cm - vo vyhotovení podľa výpisu výrobkov   oz. 6</t>
  </si>
  <si>
    <t>155</t>
  </si>
  <si>
    <t>61144-08</t>
  </si>
  <si>
    <t>Plastové okná dvojkrídlové  331x45 cm - vo vyhotovení podľa výpisu výrobkov  ozn. 8</t>
  </si>
  <si>
    <t>156</t>
  </si>
  <si>
    <t>61144-09</t>
  </si>
  <si>
    <t>Plastové okná štvorkrídlové  360x150 cm - vo vyhotovení podľa výpisu výrobkov   ozn. 9</t>
  </si>
  <si>
    <t>157</t>
  </si>
  <si>
    <t>61144-10</t>
  </si>
  <si>
    <t>Plastové okná trojkrídlové  270x90 cm - vo vyhotovení podľa výpisu výrobkov   ozn. 10</t>
  </si>
  <si>
    <t>158</t>
  </si>
  <si>
    <t>61144-11</t>
  </si>
  <si>
    <t>Plastové okná dvojkrídlové  180x90 cm - vo vyhotovení podľa výpisu výrobkov   oz. 11</t>
  </si>
  <si>
    <t>160</t>
  </si>
  <si>
    <t>159</t>
  </si>
  <si>
    <t>61144-13</t>
  </si>
  <si>
    <t>Plastové okná štvorkrídlové  360x90 cm - vo vyhotovení podľa výpisu výrobkov   ozn. 13</t>
  </si>
  <si>
    <t>162</t>
  </si>
  <si>
    <t>61144-14</t>
  </si>
  <si>
    <t>Plastové okná jednokrídlové  150x132 cm - vo vyhotovení podľa výpisu výrobkov   ozn. 14</t>
  </si>
  <si>
    <t>-1388327152</t>
  </si>
  <si>
    <t>161</t>
  </si>
  <si>
    <t>61144-18</t>
  </si>
  <si>
    <t>Plastové okná jednokrídlové  145x145 cm - vo vyhotovení podľa výpisu výrobkov   ozn. 18</t>
  </si>
  <si>
    <t>1000602494</t>
  </si>
  <si>
    <t>61144-20</t>
  </si>
  <si>
    <t>Plastové okná dvojkrídlové  156x150 cm - vo vyhotovení podľa výpisu výrobkov   ozn. 20</t>
  </si>
  <si>
    <t>1051878279</t>
  </si>
  <si>
    <t>163</t>
  </si>
  <si>
    <t>61144-21</t>
  </si>
  <si>
    <t>Plastové okná dvojkrídlové  270x90 cm - vo vyhotovení podľa výpisu výrobkov   ozn. 21</t>
  </si>
  <si>
    <t>559930872</t>
  </si>
  <si>
    <t>164</t>
  </si>
  <si>
    <t>61144-22</t>
  </si>
  <si>
    <t>Plastové okná dvojkrídlové  280x155 cm - vo vyhotovení podľa výpisu výrobkov   ozn. 22</t>
  </si>
  <si>
    <t>-94235420</t>
  </si>
  <si>
    <t>165</t>
  </si>
  <si>
    <t>61144-23</t>
  </si>
  <si>
    <t>Plastové okná dvojkrídlové  210x155 cm - vo vyhotovení podľa výpisu výrobkov   ozn. 23</t>
  </si>
  <si>
    <t>1631153123</t>
  </si>
  <si>
    <t>166</t>
  </si>
  <si>
    <t>61144-24</t>
  </si>
  <si>
    <t>Plastové okná dvojkrídlové 150x60 cm - vo vyhotovení podľa výpisu výrobkov   ozn. 24</t>
  </si>
  <si>
    <t>296360850</t>
  </si>
  <si>
    <t>167</t>
  </si>
  <si>
    <t>61144-25</t>
  </si>
  <si>
    <t>Plastové okná jednokrídlové 150x60 cm - vo vyhotovení podľa výpisu výrobkov   ozn. 25</t>
  </si>
  <si>
    <t>-1412007922</t>
  </si>
  <si>
    <t>168</t>
  </si>
  <si>
    <t>766641161</t>
  </si>
  <si>
    <t>Montáž dverí plastových, vchodových jednodielnych, so zasklením, za 1 m obvodu dverí</t>
  </si>
  <si>
    <t>329384496</t>
  </si>
  <si>
    <t>169</t>
  </si>
  <si>
    <t>61144-07</t>
  </si>
  <si>
    <t>Plastové vstupné dvere dvojkrídlové140x207 cm - vo vyhotovení podľa výpisu výrobkov   ozn. 7</t>
  </si>
  <si>
    <t>166061957</t>
  </si>
  <si>
    <t>170</t>
  </si>
  <si>
    <t>61144-16</t>
  </si>
  <si>
    <t>Plastové vstupné dvere dvojkrídlové208x227 cm - vo vyhotovení podľa výpisu výrobkov   ozn. 16</t>
  </si>
  <si>
    <t>2077709791</t>
  </si>
  <si>
    <t>171</t>
  </si>
  <si>
    <t>61144-121</t>
  </si>
  <si>
    <t>Plastové vstupné dvere presklené jednokrídlové 90x200 cm - vo vyhotovení podľa výpisu výrobkov   ozn. 12</t>
  </si>
  <si>
    <t>-1459446608</t>
  </si>
  <si>
    <t>172</t>
  </si>
  <si>
    <t>61144-17</t>
  </si>
  <si>
    <t>Plastové  dvere presklené jednokrídlové 105x227 cm - vo vyhotovení podľa výpisu výrobkov   ozn. 17</t>
  </si>
  <si>
    <t>-1281651242</t>
  </si>
  <si>
    <t>173</t>
  </si>
  <si>
    <t>61144-19</t>
  </si>
  <si>
    <t>Plastové  dvere presklené jednokrídlové 100x2110 cm - vo vyhotovení podľa výpisu výrobkov   ozn. 19</t>
  </si>
  <si>
    <t>-1468178036</t>
  </si>
  <si>
    <t>174</t>
  </si>
  <si>
    <t>766669901</t>
  </si>
  <si>
    <t>Montáž dverí kompletizovaných (v m dĺžky obvodu dverí)</t>
  </si>
  <si>
    <t>175</t>
  </si>
  <si>
    <t>61144-02</t>
  </si>
  <si>
    <t>Plastové vstupné dvere jednokrídlové  90x200 cm - vo vyhotovení podľa výpisu výrobkov  ozn. 2</t>
  </si>
  <si>
    <t>1378849783</t>
  </si>
  <si>
    <t>176</t>
  </si>
  <si>
    <t>766694119</t>
  </si>
  <si>
    <t>Montáž parapetnej dosky drevenej šírky do 300 mm</t>
  </si>
  <si>
    <t>180</t>
  </si>
  <si>
    <t>177</t>
  </si>
  <si>
    <t>6119000960</t>
  </si>
  <si>
    <t xml:space="preserve">Vnútorné parapetné dosky plastové komôrkové,B=200mm biela, </t>
  </si>
  <si>
    <t>-1363954867</t>
  </si>
  <si>
    <t>178</t>
  </si>
  <si>
    <t>6119001030</t>
  </si>
  <si>
    <t>Plastové krytky k vnútorným parapetom plastovým, pár vo farbe biela</t>
  </si>
  <si>
    <t>184</t>
  </si>
  <si>
    <t>179</t>
  </si>
  <si>
    <t>998766202</t>
  </si>
  <si>
    <t>Presun hmot pre konštrukcie stolárske v objektoch výšky nad 6 do 12 m</t>
  </si>
  <si>
    <t>186</t>
  </si>
  <si>
    <t>767658113</t>
  </si>
  <si>
    <t>Montáž vrát sekčných sklopných pod strop plochy nad 9 do 13 m2</t>
  </si>
  <si>
    <t>188</t>
  </si>
  <si>
    <t>181</t>
  </si>
  <si>
    <t>767658121</t>
  </si>
  <si>
    <t>Montáž kľučky so zámkom</t>
  </si>
  <si>
    <t>190</t>
  </si>
  <si>
    <t>182</t>
  </si>
  <si>
    <t>767658125</t>
  </si>
  <si>
    <t>Montáž elektrického stropného pohonu</t>
  </si>
  <si>
    <t>192</t>
  </si>
  <si>
    <t>183</t>
  </si>
  <si>
    <t>55343-01</t>
  </si>
  <si>
    <t>Garážové vráta 307x336 cm vodorovne rebrované - vo vyhotovení podľa výpisu výrobkov   ozn. 1</t>
  </si>
  <si>
    <t>194</t>
  </si>
  <si>
    <t>767669992</t>
  </si>
  <si>
    <t>Demontáž dverí a vrát kompletizovaných s rámom alebo zárubňou do sutiny (v m2 plochy dverí)</t>
  </si>
  <si>
    <t>196</t>
  </si>
  <si>
    <t>185</t>
  </si>
  <si>
    <t>767669998</t>
  </si>
  <si>
    <t>Príplatok za demontáž doplnkových prvkov (prahov, nosných prvkov a.p.)</t>
  </si>
  <si>
    <t>198</t>
  </si>
  <si>
    <t>998767202</t>
  </si>
  <si>
    <t>Presun hmôt pre kovové stavebné doplnkové konštrukcie v objektoch výšky nad 6 do 12 m</t>
  </si>
  <si>
    <t>200</t>
  </si>
  <si>
    <t>187</t>
  </si>
  <si>
    <t>783201811</t>
  </si>
  <si>
    <t>Odstránenie starých náterov z kovových stavebných doplnkových konštrukcií oškrabaním</t>
  </si>
  <si>
    <t>202</t>
  </si>
  <si>
    <t>783222100</t>
  </si>
  <si>
    <t>Nátery kov.stav.doplnk.konštr. syntetické farby šedej na vzduchu schnúce dvojnásobné</t>
  </si>
  <si>
    <t>204</t>
  </si>
  <si>
    <t>189</t>
  </si>
  <si>
    <t>783601815</t>
  </si>
  <si>
    <t>Odstránenie starých náterov zo stolárskych výrobkov oškrabaním s obrúsením, stien</t>
  </si>
  <si>
    <t>206</t>
  </si>
  <si>
    <t>783626300</t>
  </si>
  <si>
    <t>Nátery stolárskych výrobkov syntetické lazurovacím lakom 3x lakovaním</t>
  </si>
  <si>
    <t>208</t>
  </si>
  <si>
    <t>191</t>
  </si>
  <si>
    <t>783782203</t>
  </si>
  <si>
    <t>Nátery tesárskych konštrukcií povrchová impregnácia Bochemitom QB</t>
  </si>
  <si>
    <t>210</t>
  </si>
  <si>
    <t>784410100</t>
  </si>
  <si>
    <t>Penetrovanie jednonásobné jemnozrnných podkladov výšky do 3, 80 m</t>
  </si>
  <si>
    <t>212</t>
  </si>
  <si>
    <t>193</t>
  </si>
  <si>
    <t>784418011</t>
  </si>
  <si>
    <t>Zakrývanie otvorov, podláh a zariadení fóliou v miestnostiach alebo na schodisku</t>
  </si>
  <si>
    <t>214</t>
  </si>
  <si>
    <t>784452371</t>
  </si>
  <si>
    <t>Maľby z maliarskych zmesí, ručne nanášané tónované dvojnásobné na jemnozrnný podklad výšky do 3, 80 m</t>
  </si>
  <si>
    <t>216</t>
  </si>
  <si>
    <t>195</t>
  </si>
  <si>
    <t>210062095</t>
  </si>
  <si>
    <t>Montáž výstražných, číslovacích a iných tabuliek</t>
  </si>
  <si>
    <t>-306871854</t>
  </si>
  <si>
    <t>5482271200</t>
  </si>
  <si>
    <t>Tabuľka výstražná</t>
  </si>
  <si>
    <t>256</t>
  </si>
  <si>
    <t>1484202563</t>
  </si>
  <si>
    <t>197</t>
  </si>
  <si>
    <t>210201070</t>
  </si>
  <si>
    <t>Montáž stropných svietidiel</t>
  </si>
  <si>
    <t>1795396384</t>
  </si>
  <si>
    <t>2.01</t>
  </si>
  <si>
    <t>Svietidlo Strop.1x 37W IP44 BRSB LED</t>
  </si>
  <si>
    <t>770755757</t>
  </si>
  <si>
    <t>199</t>
  </si>
  <si>
    <t>2.02</t>
  </si>
  <si>
    <t>Svietidlo Modus  LED 78W,200lx</t>
  </si>
  <si>
    <t>770409509</t>
  </si>
  <si>
    <t>2.03</t>
  </si>
  <si>
    <t>1173706080</t>
  </si>
  <si>
    <t>201</t>
  </si>
  <si>
    <t>1.01</t>
  </si>
  <si>
    <t>252753820</t>
  </si>
  <si>
    <t>1.02</t>
  </si>
  <si>
    <t>Svietidlo Strop.1x 12W IP44 BRSB LED</t>
  </si>
  <si>
    <t>-56820608</t>
  </si>
  <si>
    <t>203</t>
  </si>
  <si>
    <t>1.03</t>
  </si>
  <si>
    <t>175141182</t>
  </si>
  <si>
    <t>1.04</t>
  </si>
  <si>
    <t>Svietidlo Strop.1x 40W IP44 KSK LED</t>
  </si>
  <si>
    <t>-531426041</t>
  </si>
  <si>
    <t>205</t>
  </si>
  <si>
    <t>1.05</t>
  </si>
  <si>
    <t>Svietidlo Modus  LED 78W,500lx</t>
  </si>
  <si>
    <t>2040247300</t>
  </si>
  <si>
    <t>1.07</t>
  </si>
  <si>
    <t>1696231956</t>
  </si>
  <si>
    <t>207</t>
  </si>
  <si>
    <t>1.08</t>
  </si>
  <si>
    <t>-43432069</t>
  </si>
  <si>
    <t>1.09</t>
  </si>
  <si>
    <t>-2014880375</t>
  </si>
  <si>
    <t>209</t>
  </si>
  <si>
    <t>1.10</t>
  </si>
  <si>
    <t>-2027081271</t>
  </si>
  <si>
    <t>1.11</t>
  </si>
  <si>
    <t>-1891460432</t>
  </si>
  <si>
    <t>211</t>
  </si>
  <si>
    <t>1.12</t>
  </si>
  <si>
    <t>2090852548</t>
  </si>
  <si>
    <t>1.13</t>
  </si>
  <si>
    <t>1756032258</t>
  </si>
  <si>
    <t>213</t>
  </si>
  <si>
    <t>1.14</t>
  </si>
  <si>
    <t>-2123531550</t>
  </si>
  <si>
    <t>1.15</t>
  </si>
  <si>
    <t>1628073846</t>
  </si>
  <si>
    <t>215</t>
  </si>
  <si>
    <t>1.16</t>
  </si>
  <si>
    <t>1787022692</t>
  </si>
  <si>
    <t>1.17</t>
  </si>
  <si>
    <t>554711449</t>
  </si>
  <si>
    <t>217</t>
  </si>
  <si>
    <t>1.18</t>
  </si>
  <si>
    <t>-1571003176</t>
  </si>
  <si>
    <t>218</t>
  </si>
  <si>
    <t>1.19</t>
  </si>
  <si>
    <t>1924131262</t>
  </si>
  <si>
    <t>219</t>
  </si>
  <si>
    <t>1.20</t>
  </si>
  <si>
    <t>-129589523</t>
  </si>
  <si>
    <t>220</t>
  </si>
  <si>
    <t>1.21</t>
  </si>
  <si>
    <t>Svietidlo Strop.1x 32W IP44 BRSB LED</t>
  </si>
  <si>
    <t>1857385302</t>
  </si>
  <si>
    <t>221</t>
  </si>
  <si>
    <t>1.22</t>
  </si>
  <si>
    <t>1782624467</t>
  </si>
  <si>
    <t>222</t>
  </si>
  <si>
    <t>1.23</t>
  </si>
  <si>
    <t>-904430778</t>
  </si>
  <si>
    <t>223</t>
  </si>
  <si>
    <t>1.24</t>
  </si>
  <si>
    <t>-907993402</t>
  </si>
  <si>
    <t>224</t>
  </si>
  <si>
    <t>1.25</t>
  </si>
  <si>
    <t>707142664</t>
  </si>
  <si>
    <t>225</t>
  </si>
  <si>
    <t>1.27</t>
  </si>
  <si>
    <t>1781009225</t>
  </si>
  <si>
    <t>226</t>
  </si>
  <si>
    <t>1.28</t>
  </si>
  <si>
    <t>320356503</t>
  </si>
  <si>
    <t>227</t>
  </si>
  <si>
    <t>210220021</t>
  </si>
  <si>
    <t>Uzemňovacie vedenie v zemi včít. svoriek, prepojenia, izolácie spojov FeZn do 120 mm2</t>
  </si>
  <si>
    <t>305174967</t>
  </si>
  <si>
    <t>228</t>
  </si>
  <si>
    <t>3540406500</t>
  </si>
  <si>
    <t>HR-Svorka napr. SR 03</t>
  </si>
  <si>
    <t>1061963598</t>
  </si>
  <si>
    <t>229</t>
  </si>
  <si>
    <t>3544112000</t>
  </si>
  <si>
    <t>Páska uzemňovacia 30x4 mm</t>
  </si>
  <si>
    <t>kg</t>
  </si>
  <si>
    <t>1193079332</t>
  </si>
  <si>
    <t>230</t>
  </si>
  <si>
    <t>210220022</t>
  </si>
  <si>
    <t>Uzemňovacie vedenie v zemi včít. svoriek, prepojenia, izolácie spojov FeZn D 8 - 10 mm</t>
  </si>
  <si>
    <t>-762064073</t>
  </si>
  <si>
    <t>231</t>
  </si>
  <si>
    <t>1561523500</t>
  </si>
  <si>
    <t>Drôt ťahaný nepatentovaný z neušlachtilých ocelí pozinkovaný mäkký ozn. STN 11 343 podľa EN S195T D 10.00mm</t>
  </si>
  <si>
    <t>-1424837496</t>
  </si>
  <si>
    <t>232</t>
  </si>
  <si>
    <t>210220101</t>
  </si>
  <si>
    <t>Zvodový vodič včítane podpery FeZn do D 10 mm, A1 D 10 mm FeZn  D 8 mm</t>
  </si>
  <si>
    <t>-101368292</t>
  </si>
  <si>
    <t>233</t>
  </si>
  <si>
    <t>1561522500</t>
  </si>
  <si>
    <t>Drôt ťahaný AlMgSi 8mm</t>
  </si>
  <si>
    <t>648574045</t>
  </si>
  <si>
    <t>234</t>
  </si>
  <si>
    <t>3540402900</t>
  </si>
  <si>
    <t>HR-Podpera napr. PV 15 uni</t>
  </si>
  <si>
    <t>-2053159241</t>
  </si>
  <si>
    <t>235</t>
  </si>
  <si>
    <t>3540405200</t>
  </si>
  <si>
    <t>HR-Podpera napr. PV 32</t>
  </si>
  <si>
    <t>-590643145</t>
  </si>
  <si>
    <t>236</t>
  </si>
  <si>
    <t>3540402900.1</t>
  </si>
  <si>
    <t>HR-Podpera napr. PV 17-4</t>
  </si>
  <si>
    <t>2086562013</t>
  </si>
  <si>
    <t>237</t>
  </si>
  <si>
    <t>3540406800</t>
  </si>
  <si>
    <t>HR-Svorka  napr. SS</t>
  </si>
  <si>
    <t>698375097</t>
  </si>
  <si>
    <t>238</t>
  </si>
  <si>
    <t>3540406800.1</t>
  </si>
  <si>
    <t>HR-Svorka napr.  EST</t>
  </si>
  <si>
    <t>1795182462</t>
  </si>
  <si>
    <t>239</t>
  </si>
  <si>
    <t>354040680011</t>
  </si>
  <si>
    <t>HR-Svorka SO</t>
  </si>
  <si>
    <t>941867960</t>
  </si>
  <si>
    <t>240</t>
  </si>
  <si>
    <t>210220231</t>
  </si>
  <si>
    <t>Zachyt.tyč včít.upevnenia do 3 m dľžky tyče</t>
  </si>
  <si>
    <t>-1262212226</t>
  </si>
  <si>
    <t>241</t>
  </si>
  <si>
    <t>3540300500</t>
  </si>
  <si>
    <t>HR-Zberná tyč napr. DEHN 104 250 (2,5m)</t>
  </si>
  <si>
    <t>-1885472457</t>
  </si>
  <si>
    <t>242</t>
  </si>
  <si>
    <t>3540300500.1</t>
  </si>
  <si>
    <t>HR-Zberná tyč napr. DEHN 104 300 (3,0m)</t>
  </si>
  <si>
    <t>-43855613</t>
  </si>
  <si>
    <t>243</t>
  </si>
  <si>
    <t>3540300500.2</t>
  </si>
  <si>
    <t>HR-Zberná tyč napr. DEHN 103 210 (1,5m)</t>
  </si>
  <si>
    <t>1170557985</t>
  </si>
  <si>
    <t>244</t>
  </si>
  <si>
    <t>3540406000</t>
  </si>
  <si>
    <t>HR-držiak napr. DEHN 275 916</t>
  </si>
  <si>
    <t>-73535070</t>
  </si>
  <si>
    <t>245</t>
  </si>
  <si>
    <t>3540406000.1</t>
  </si>
  <si>
    <t>HR-Svorka napr. DEHN 392 050</t>
  </si>
  <si>
    <t>-961788490</t>
  </si>
  <si>
    <t>246</t>
  </si>
  <si>
    <t>3540406000.2</t>
  </si>
  <si>
    <t>HR-držiak napr. DEHN 106 353</t>
  </si>
  <si>
    <t>1619508430</t>
  </si>
  <si>
    <t>247</t>
  </si>
  <si>
    <t>3540406000.3</t>
  </si>
  <si>
    <t>HR-držiak napr. DEHN 106 352</t>
  </si>
  <si>
    <t>1041002561</t>
  </si>
  <si>
    <t>248</t>
  </si>
  <si>
    <t>3540406000.4</t>
  </si>
  <si>
    <t>HR-držiak napr. DEHN 106 125</t>
  </si>
  <si>
    <t>-361755300</t>
  </si>
  <si>
    <t>249</t>
  </si>
  <si>
    <t>3540406000.5</t>
  </si>
  <si>
    <t>HR-držiak napr. DEHN 106 129</t>
  </si>
  <si>
    <t>548538006</t>
  </si>
  <si>
    <t>250</t>
  </si>
  <si>
    <t>3540406000.6</t>
  </si>
  <si>
    <t>HR-držiak napr. DEHN 106 225</t>
  </si>
  <si>
    <t>-893990995</t>
  </si>
  <si>
    <t>251</t>
  </si>
  <si>
    <t>3540406000.7</t>
  </si>
  <si>
    <t>HR-držiak napr. DEHN 102 340</t>
  </si>
  <si>
    <t>-262887958</t>
  </si>
  <si>
    <t>252</t>
  </si>
  <si>
    <t>210220302</t>
  </si>
  <si>
    <t>Bleskozvodová svorka nad 2 skrutky (ST, SJ, SK, SZ, SR 01, 02)</t>
  </si>
  <si>
    <t>100786346</t>
  </si>
  <si>
    <t>253</t>
  </si>
  <si>
    <t>3540408300</t>
  </si>
  <si>
    <t>SZ</t>
  </si>
  <si>
    <t>-1838090926</t>
  </si>
  <si>
    <t>254</t>
  </si>
  <si>
    <t>210220372</t>
  </si>
  <si>
    <t>Ochranný uholník alebo rúrka s držiak. do steny</t>
  </si>
  <si>
    <t>1058589393</t>
  </si>
  <si>
    <t>255</t>
  </si>
  <si>
    <t>3540201200</t>
  </si>
  <si>
    <t>HR-Držiak DOU</t>
  </si>
  <si>
    <t>1451810215</t>
  </si>
  <si>
    <t>3540402300</t>
  </si>
  <si>
    <t>HR-Ochranný uholnik OU</t>
  </si>
  <si>
    <t>1664187374</t>
  </si>
  <si>
    <t>257</t>
  </si>
  <si>
    <t>210220401</t>
  </si>
  <si>
    <t>Označenie zvodov štítkami smaltované, z umelej hmoty</t>
  </si>
  <si>
    <t>-1898565761</t>
  </si>
  <si>
    <t>258</t>
  </si>
  <si>
    <t>5489511000</t>
  </si>
  <si>
    <t>Štítok smaltovaný do 5 písmen 10x15 mm</t>
  </si>
  <si>
    <t>114103049</t>
  </si>
  <si>
    <t>259</t>
  </si>
  <si>
    <t>210220431</t>
  </si>
  <si>
    <t>Tvarovanie montáž. dielu- zberača</t>
  </si>
  <si>
    <t>-2111803403</t>
  </si>
  <si>
    <t>260</t>
  </si>
  <si>
    <t>210962001</t>
  </si>
  <si>
    <t>Demontáž jestvujúcich svietidiel</t>
  </si>
  <si>
    <t>731992482</t>
  </si>
  <si>
    <t>261</t>
  </si>
  <si>
    <t>MV</t>
  </si>
  <si>
    <t>Murárske výpomoci</t>
  </si>
  <si>
    <t>1927530274</t>
  </si>
  <si>
    <t>262</t>
  </si>
  <si>
    <t>PM</t>
  </si>
  <si>
    <t>Podružný materiál</t>
  </si>
  <si>
    <t>70602444</t>
  </si>
  <si>
    <t>263</t>
  </si>
  <si>
    <t>Pol1</t>
  </si>
  <si>
    <t>Pomocné lešenie</t>
  </si>
  <si>
    <t>-106799611</t>
  </si>
  <si>
    <t>264</t>
  </si>
  <si>
    <t>PPV</t>
  </si>
  <si>
    <t>Podiel pridružených výkonov</t>
  </si>
  <si>
    <t>699124417</t>
  </si>
  <si>
    <t>265</t>
  </si>
  <si>
    <t>460200133</t>
  </si>
  <si>
    <t>Hĺbenie káblovej ryhy 35 cm širokej a 50 cm hlbokej, v zemine triedy 3</t>
  </si>
  <si>
    <t>768742942</t>
  </si>
  <si>
    <t>266</t>
  </si>
  <si>
    <t>460560133</t>
  </si>
  <si>
    <t>Ručný zásyp nezap. káblovej ryhy bez zhutn. zeminy, 35 cm širokej, 50 cm hlbokej v zemine tr. 3</t>
  </si>
  <si>
    <t>-1637217176</t>
  </si>
  <si>
    <t>267</t>
  </si>
  <si>
    <t>460620013</t>
  </si>
  <si>
    <t>Proviz. úprava terénu v zemine tr. 3, aby nerovnosti terénu neboli väčšie ako 2 cm od vodor.hladiny</t>
  </si>
  <si>
    <t>1244440667</t>
  </si>
  <si>
    <t>268</t>
  </si>
  <si>
    <t>965042131</t>
  </si>
  <si>
    <t>Rozbúranie a následná oprava betónového alebo asfaltového povrchu pre káblovú ryhu.</t>
  </si>
  <si>
    <t>-1598922597</t>
  </si>
  <si>
    <t>269</t>
  </si>
  <si>
    <t>HZS000112</t>
  </si>
  <si>
    <t>Demontáž starého bleskozvodu</t>
  </si>
  <si>
    <t>262144</t>
  </si>
  <si>
    <t>-2114302351</t>
  </si>
  <si>
    <t>270</t>
  </si>
  <si>
    <t>HZS</t>
  </si>
  <si>
    <t>Úprava jestvujúcej elektroinštalácie</t>
  </si>
  <si>
    <t>-917665376</t>
  </si>
  <si>
    <t>271</t>
  </si>
  <si>
    <t>HZS000112.1</t>
  </si>
  <si>
    <t>Dodávka a montáž vnútornej ochrany (HUS+pospojovanie+prep. ochrany)</t>
  </si>
  <si>
    <t>-1033060478</t>
  </si>
  <si>
    <t>272</t>
  </si>
  <si>
    <t>HZS000114</t>
  </si>
  <si>
    <t>Východisková revízia</t>
  </si>
  <si>
    <t>-648768034</t>
  </si>
  <si>
    <t>VP - Práce naviac</t>
  </si>
  <si>
    <t>PN</t>
  </si>
  <si>
    <t>KRYCÍ LIST</t>
  </si>
  <si>
    <t xml:space="preserve">REKAPITULÁCIA </t>
  </si>
  <si>
    <t>Zateplenie obvodového plášťa - zníženie energetickej náročnosti - Kultúrny dom Podhorie</t>
  </si>
  <si>
    <t>Výkaz výmer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</si>
</sst>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7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166" fontId="28" fillId="0" borderId="17" xfId="0" applyNumberFormat="1" applyFont="1" applyBorder="1" applyAlignment="1">
      <alignment vertical="center"/>
    </xf>
    <xf numFmtId="4" fontId="28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4" fontId="20" fillId="0" borderId="15" xfId="0" applyNumberFormat="1" applyFont="1" applyBorder="1" applyAlignment="1">
      <alignment vertical="center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4" fontId="20" fillId="0" borderId="18" xfId="0" applyNumberFormat="1" applyFont="1" applyBorder="1" applyAlignment="1">
      <alignment vertical="center"/>
    </xf>
    <xf numFmtId="0" fontId="23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35" fillId="0" borderId="25" xfId="0" applyFont="1" applyBorder="1" applyAlignment="1" applyProtection="1">
      <alignment horizontal="center" vertical="center"/>
      <protection locked="0"/>
    </xf>
    <xf numFmtId="49" fontId="35" fillId="0" borderId="25" xfId="0" applyNumberFormat="1" applyFont="1" applyBorder="1" applyAlignment="1" applyProtection="1">
      <alignment horizontal="left" vertical="center" wrapText="1"/>
      <protection locked="0"/>
    </xf>
    <xf numFmtId="0" fontId="35" fillId="0" borderId="25" xfId="0" applyFont="1" applyBorder="1" applyAlignment="1" applyProtection="1">
      <alignment horizontal="center" vertical="center" wrapText="1"/>
      <protection locked="0"/>
    </xf>
    <xf numFmtId="167" fontId="35" fillId="0" borderId="25" xfId="0" applyNumberFormat="1" applyFont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4" fontId="23" fillId="6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4" fontId="18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2" fillId="6" borderId="23" xfId="0" applyFont="1" applyFill="1" applyBorder="1" applyAlignment="1">
      <alignment horizontal="center" vertical="center" wrapText="1"/>
    </xf>
    <xf numFmtId="0" fontId="3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35" fillId="0" borderId="25" xfId="0" applyFont="1" applyBorder="1" applyAlignment="1" applyProtection="1">
      <alignment horizontal="left" vertical="center" wrapText="1"/>
      <protection locked="0"/>
    </xf>
    <xf numFmtId="4" fontId="35" fillId="4" borderId="25" xfId="0" applyNumberFormat="1" applyFont="1" applyFill="1" applyBorder="1" applyAlignment="1" applyProtection="1">
      <alignment vertical="center"/>
      <protection locked="0"/>
    </xf>
    <xf numFmtId="4" fontId="35" fillId="0" borderId="25" xfId="0" applyNumberFormat="1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5" fillId="0" borderId="23" xfId="0" applyNumberFormat="1" applyFont="1" applyBorder="1" applyAlignment="1"/>
    <xf numFmtId="4" fontId="5" fillId="0" borderId="23" xfId="0" applyNumberFormat="1" applyFont="1" applyBorder="1" applyAlignment="1">
      <alignment vertical="center"/>
    </xf>
    <xf numFmtId="0" fontId="11" fillId="2" borderId="0" xfId="1" applyFont="1" applyFill="1" applyAlignment="1" applyProtection="1">
      <alignment horizontal="center" vertical="center"/>
    </xf>
    <xf numFmtId="4" fontId="23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workbookViewId="0">
      <pane ySplit="1" topLeftCell="A2" activePane="bottomLeft" state="frozen"/>
      <selection pane="bottomLeft" activeCell="K5" sqref="K5:AO5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>
      <c r="C2" s="169" t="s">
        <v>7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R2" s="204" t="s">
        <v>8</v>
      </c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S2" s="17" t="s">
        <v>9</v>
      </c>
      <c r="BT2" s="17" t="s">
        <v>10</v>
      </c>
    </row>
    <row r="3" spans="1:73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10</v>
      </c>
    </row>
    <row r="4" spans="1:73" ht="36.950000000000003" customHeight="1">
      <c r="B4" s="21"/>
      <c r="C4" s="171" t="s">
        <v>11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22"/>
      <c r="AS4" s="23" t="s">
        <v>12</v>
      </c>
      <c r="BE4" s="24" t="s">
        <v>13</v>
      </c>
      <c r="BS4" s="17" t="s">
        <v>14</v>
      </c>
    </row>
    <row r="5" spans="1:73" ht="14.45" customHeight="1">
      <c r="B5" s="21"/>
      <c r="C5" s="25"/>
      <c r="D5" s="26" t="s">
        <v>15</v>
      </c>
      <c r="E5" s="25"/>
      <c r="F5" s="25"/>
      <c r="G5" s="25"/>
      <c r="H5" s="25"/>
      <c r="I5" s="25"/>
      <c r="J5" s="25"/>
      <c r="K5" s="175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25"/>
      <c r="AQ5" s="22"/>
      <c r="BE5" s="173" t="s">
        <v>16</v>
      </c>
      <c r="BS5" s="17" t="s">
        <v>9</v>
      </c>
    </row>
    <row r="6" spans="1:73" ht="36.950000000000003" customHeight="1">
      <c r="B6" s="21"/>
      <c r="C6" s="25"/>
      <c r="D6" s="28" t="s">
        <v>17</v>
      </c>
      <c r="E6" s="25"/>
      <c r="F6" s="25"/>
      <c r="G6" s="25"/>
      <c r="H6" s="25"/>
      <c r="I6" s="25"/>
      <c r="J6" s="25"/>
      <c r="K6" s="177" t="s">
        <v>1146</v>
      </c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25"/>
      <c r="AQ6" s="22"/>
      <c r="BE6" s="174"/>
      <c r="BS6" s="17" t="s">
        <v>9</v>
      </c>
    </row>
    <row r="7" spans="1:73" ht="14.45" customHeight="1">
      <c r="B7" s="21"/>
      <c r="C7" s="25"/>
      <c r="D7" s="29" t="s">
        <v>18</v>
      </c>
      <c r="E7" s="25"/>
      <c r="F7" s="25"/>
      <c r="G7" s="25"/>
      <c r="H7" s="25"/>
      <c r="I7" s="25"/>
      <c r="J7" s="25"/>
      <c r="K7" s="27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19</v>
      </c>
      <c r="AL7" s="25"/>
      <c r="AM7" s="25"/>
      <c r="AN7" s="27" t="s">
        <v>5</v>
      </c>
      <c r="AO7" s="25"/>
      <c r="AP7" s="25"/>
      <c r="AQ7" s="22"/>
      <c r="BE7" s="174"/>
      <c r="BS7" s="17" t="s">
        <v>9</v>
      </c>
    </row>
    <row r="8" spans="1:73" ht="14.45" customHeight="1">
      <c r="B8" s="21"/>
      <c r="C8" s="25"/>
      <c r="D8" s="29" t="s">
        <v>20</v>
      </c>
      <c r="E8" s="25"/>
      <c r="F8" s="25"/>
      <c r="G8" s="25"/>
      <c r="H8" s="25"/>
      <c r="I8" s="25"/>
      <c r="J8" s="25"/>
      <c r="K8" s="27" t="s">
        <v>21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22</v>
      </c>
      <c r="AL8" s="25"/>
      <c r="AM8" s="25"/>
      <c r="AN8" s="30"/>
      <c r="AO8" s="25"/>
      <c r="AP8" s="25"/>
      <c r="AQ8" s="22"/>
      <c r="BE8" s="174"/>
      <c r="BS8" s="17" t="s">
        <v>9</v>
      </c>
    </row>
    <row r="9" spans="1:73" ht="14.45" customHeight="1">
      <c r="B9" s="2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2"/>
      <c r="BE9" s="174"/>
      <c r="BS9" s="17" t="s">
        <v>9</v>
      </c>
    </row>
    <row r="10" spans="1:73" ht="14.45" customHeight="1">
      <c r="B10" s="21"/>
      <c r="C10" s="25"/>
      <c r="D10" s="29" t="s">
        <v>23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24</v>
      </c>
      <c r="AL10" s="25"/>
      <c r="AM10" s="25"/>
      <c r="AN10" s="27" t="s">
        <v>5</v>
      </c>
      <c r="AO10" s="25"/>
      <c r="AP10" s="25"/>
      <c r="AQ10" s="22"/>
      <c r="BE10" s="174"/>
      <c r="BS10" s="17" t="s">
        <v>9</v>
      </c>
    </row>
    <row r="11" spans="1:73" ht="18.399999999999999" customHeight="1">
      <c r="B11" s="21"/>
      <c r="C11" s="25"/>
      <c r="D11" s="25"/>
      <c r="E11" s="27" t="s">
        <v>25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26</v>
      </c>
      <c r="AL11" s="25"/>
      <c r="AM11" s="25"/>
      <c r="AN11" s="27" t="s">
        <v>5</v>
      </c>
      <c r="AO11" s="25"/>
      <c r="AP11" s="25"/>
      <c r="AQ11" s="22"/>
      <c r="BE11" s="174"/>
      <c r="BS11" s="17" t="s">
        <v>9</v>
      </c>
    </row>
    <row r="12" spans="1:73" ht="6.95" customHeight="1">
      <c r="B12" s="2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2"/>
      <c r="BE12" s="174"/>
      <c r="BS12" s="17" t="s">
        <v>9</v>
      </c>
    </row>
    <row r="13" spans="1:73" ht="14.45" customHeight="1">
      <c r="B13" s="21"/>
      <c r="C13" s="25"/>
      <c r="D13" s="29" t="s">
        <v>27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24</v>
      </c>
      <c r="AL13" s="25"/>
      <c r="AM13" s="25"/>
      <c r="AN13" s="31"/>
      <c r="AO13" s="25"/>
      <c r="AP13" s="25"/>
      <c r="AQ13" s="22"/>
      <c r="BE13" s="174"/>
      <c r="BS13" s="17" t="s">
        <v>9</v>
      </c>
    </row>
    <row r="14" spans="1:73" ht="15">
      <c r="B14" s="21"/>
      <c r="C14" s="25"/>
      <c r="D14" s="25"/>
      <c r="E14" s="178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29" t="s">
        <v>26</v>
      </c>
      <c r="AL14" s="25"/>
      <c r="AM14" s="25"/>
      <c r="AN14" s="31"/>
      <c r="AO14" s="25"/>
      <c r="AP14" s="25"/>
      <c r="AQ14" s="22"/>
      <c r="BE14" s="174"/>
      <c r="BS14" s="17" t="s">
        <v>9</v>
      </c>
    </row>
    <row r="15" spans="1:73" ht="6.95" customHeight="1">
      <c r="B15" s="21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2"/>
      <c r="BE15" s="174"/>
      <c r="BS15" s="17" t="s">
        <v>6</v>
      </c>
    </row>
    <row r="16" spans="1:73" ht="14.45" customHeight="1">
      <c r="B16" s="21"/>
      <c r="C16" s="25"/>
      <c r="D16" s="29" t="s">
        <v>28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24</v>
      </c>
      <c r="AL16" s="25"/>
      <c r="AM16" s="25"/>
      <c r="AN16" s="27" t="s">
        <v>5</v>
      </c>
      <c r="AO16" s="25"/>
      <c r="AP16" s="25"/>
      <c r="AQ16" s="22"/>
      <c r="BE16" s="174"/>
      <c r="BS16" s="17" t="s">
        <v>29</v>
      </c>
    </row>
    <row r="17" spans="2:71" ht="18.399999999999999" customHeight="1">
      <c r="B17" s="21"/>
      <c r="C17" s="25"/>
      <c r="D17" s="25"/>
      <c r="E17" s="27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26</v>
      </c>
      <c r="AL17" s="25"/>
      <c r="AM17" s="25"/>
      <c r="AN17" s="27" t="s">
        <v>5</v>
      </c>
      <c r="AO17" s="25"/>
      <c r="AP17" s="25"/>
      <c r="AQ17" s="22"/>
      <c r="BE17" s="174"/>
      <c r="BS17" s="17" t="s">
        <v>29</v>
      </c>
    </row>
    <row r="18" spans="2:71" ht="6.95" customHeight="1">
      <c r="B18" s="2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2"/>
      <c r="BE18" s="174"/>
      <c r="BS18" s="17" t="s">
        <v>9</v>
      </c>
    </row>
    <row r="19" spans="2:71" ht="14.45" customHeight="1">
      <c r="B19" s="21"/>
      <c r="C19" s="25"/>
      <c r="D19" s="29" t="s">
        <v>30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24</v>
      </c>
      <c r="AL19" s="25"/>
      <c r="AM19" s="25"/>
      <c r="AN19" s="27" t="s">
        <v>5</v>
      </c>
      <c r="AO19" s="25"/>
      <c r="AP19" s="25"/>
      <c r="AQ19" s="22"/>
      <c r="BE19" s="174"/>
      <c r="BS19" s="17" t="s">
        <v>9</v>
      </c>
    </row>
    <row r="20" spans="2:71" ht="18.399999999999999" customHeight="1">
      <c r="B20" s="21"/>
      <c r="C20" s="25"/>
      <c r="D20" s="25"/>
      <c r="E20" s="27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26</v>
      </c>
      <c r="AL20" s="25"/>
      <c r="AM20" s="25"/>
      <c r="AN20" s="27" t="s">
        <v>5</v>
      </c>
      <c r="AO20" s="25"/>
      <c r="AP20" s="25"/>
      <c r="AQ20" s="22"/>
      <c r="BE20" s="174"/>
    </row>
    <row r="21" spans="2:71" ht="6.95" customHeight="1">
      <c r="B21" s="21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2"/>
      <c r="BE21" s="174"/>
    </row>
    <row r="22" spans="2:71" ht="15">
      <c r="B22" s="21"/>
      <c r="C22" s="25"/>
      <c r="D22" s="29" t="s">
        <v>31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2"/>
      <c r="BE22" s="174"/>
    </row>
    <row r="23" spans="2:71" ht="22.5" customHeight="1">
      <c r="B23" s="21"/>
      <c r="C23" s="25"/>
      <c r="D23" s="25"/>
      <c r="E23" s="180" t="s">
        <v>5</v>
      </c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25"/>
      <c r="AP23" s="25"/>
      <c r="AQ23" s="22"/>
      <c r="BE23" s="174"/>
    </row>
    <row r="24" spans="2:71" ht="6.95" customHeight="1"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2"/>
      <c r="BE24" s="174"/>
    </row>
    <row r="25" spans="2:71" ht="6.95" customHeight="1">
      <c r="B25" s="21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2"/>
      <c r="BE25" s="174"/>
    </row>
    <row r="26" spans="2:71" ht="14.45" customHeight="1">
      <c r="B26" s="21"/>
      <c r="C26" s="25"/>
      <c r="D26" s="33" t="s">
        <v>32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81">
        <f>ROUND(AG87,2)</f>
        <v>0</v>
      </c>
      <c r="AL26" s="176"/>
      <c r="AM26" s="176"/>
      <c r="AN26" s="176"/>
      <c r="AO26" s="176"/>
      <c r="AP26" s="25"/>
      <c r="AQ26" s="22"/>
      <c r="BE26" s="174"/>
    </row>
    <row r="27" spans="2:71" ht="14.45" customHeight="1">
      <c r="B27" s="21"/>
      <c r="C27" s="25"/>
      <c r="D27" s="33" t="s">
        <v>33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81">
        <f>ROUND(AG90,2)</f>
        <v>0</v>
      </c>
      <c r="AL27" s="181"/>
      <c r="AM27" s="181"/>
      <c r="AN27" s="181"/>
      <c r="AO27" s="181"/>
      <c r="AP27" s="25"/>
      <c r="AQ27" s="22"/>
      <c r="BE27" s="174"/>
    </row>
    <row r="28" spans="2:71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174"/>
    </row>
    <row r="29" spans="2:71" s="1" customFormat="1" ht="25.9" customHeight="1">
      <c r="B29" s="34"/>
      <c r="C29" s="35"/>
      <c r="D29" s="37" t="s">
        <v>34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82">
        <f>ROUND(AK26+AK27,2)</f>
        <v>0</v>
      </c>
      <c r="AL29" s="183"/>
      <c r="AM29" s="183"/>
      <c r="AN29" s="183"/>
      <c r="AO29" s="183"/>
      <c r="AP29" s="35"/>
      <c r="AQ29" s="36"/>
      <c r="BE29" s="174"/>
    </row>
    <row r="30" spans="2:71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174"/>
    </row>
    <row r="31" spans="2:71" s="2" customFormat="1" ht="14.45" customHeight="1">
      <c r="B31" s="39"/>
      <c r="C31" s="40"/>
      <c r="D31" s="41" t="s">
        <v>35</v>
      </c>
      <c r="E31" s="40"/>
      <c r="F31" s="41" t="s">
        <v>36</v>
      </c>
      <c r="G31" s="40"/>
      <c r="H31" s="40"/>
      <c r="I31" s="40"/>
      <c r="J31" s="40"/>
      <c r="K31" s="40"/>
      <c r="L31" s="184">
        <v>0.2</v>
      </c>
      <c r="M31" s="185"/>
      <c r="N31" s="185"/>
      <c r="O31" s="185"/>
      <c r="P31" s="40"/>
      <c r="Q31" s="40"/>
      <c r="R31" s="40"/>
      <c r="S31" s="40"/>
      <c r="T31" s="43" t="s">
        <v>37</v>
      </c>
      <c r="U31" s="40"/>
      <c r="V31" s="40"/>
      <c r="W31" s="186">
        <f>ROUND(AZ87+SUM(CD91:CD95),2)</f>
        <v>0</v>
      </c>
      <c r="X31" s="185"/>
      <c r="Y31" s="185"/>
      <c r="Z31" s="185"/>
      <c r="AA31" s="185"/>
      <c r="AB31" s="185"/>
      <c r="AC31" s="185"/>
      <c r="AD31" s="185"/>
      <c r="AE31" s="185"/>
      <c r="AF31" s="40"/>
      <c r="AG31" s="40"/>
      <c r="AH31" s="40"/>
      <c r="AI31" s="40"/>
      <c r="AJ31" s="40"/>
      <c r="AK31" s="186">
        <f>ROUND(AV87+SUM(BY91:BY95),2)</f>
        <v>0</v>
      </c>
      <c r="AL31" s="185"/>
      <c r="AM31" s="185"/>
      <c r="AN31" s="185"/>
      <c r="AO31" s="185"/>
      <c r="AP31" s="40"/>
      <c r="AQ31" s="44"/>
      <c r="BE31" s="174"/>
    </row>
    <row r="32" spans="2:71" s="2" customFormat="1" ht="14.45" customHeight="1">
      <c r="B32" s="39"/>
      <c r="C32" s="40"/>
      <c r="D32" s="40"/>
      <c r="E32" s="40"/>
      <c r="F32" s="41" t="s">
        <v>38</v>
      </c>
      <c r="G32" s="40"/>
      <c r="H32" s="40"/>
      <c r="I32" s="40"/>
      <c r="J32" s="40"/>
      <c r="K32" s="40"/>
      <c r="L32" s="184">
        <v>0.2</v>
      </c>
      <c r="M32" s="185"/>
      <c r="N32" s="185"/>
      <c r="O32" s="185"/>
      <c r="P32" s="40"/>
      <c r="Q32" s="40"/>
      <c r="R32" s="40"/>
      <c r="S32" s="40"/>
      <c r="T32" s="43" t="s">
        <v>37</v>
      </c>
      <c r="U32" s="40"/>
      <c r="V32" s="40"/>
      <c r="W32" s="186">
        <f>ROUND(BA87+SUM(CE91:CE95),2)</f>
        <v>0</v>
      </c>
      <c r="X32" s="185"/>
      <c r="Y32" s="185"/>
      <c r="Z32" s="185"/>
      <c r="AA32" s="185"/>
      <c r="AB32" s="185"/>
      <c r="AC32" s="185"/>
      <c r="AD32" s="185"/>
      <c r="AE32" s="185"/>
      <c r="AF32" s="40"/>
      <c r="AG32" s="40"/>
      <c r="AH32" s="40"/>
      <c r="AI32" s="40"/>
      <c r="AJ32" s="40"/>
      <c r="AK32" s="186">
        <f>ROUND(AW87+SUM(BZ91:BZ95),2)</f>
        <v>0</v>
      </c>
      <c r="AL32" s="185"/>
      <c r="AM32" s="185"/>
      <c r="AN32" s="185"/>
      <c r="AO32" s="185"/>
      <c r="AP32" s="40"/>
      <c r="AQ32" s="44"/>
      <c r="BE32" s="174"/>
    </row>
    <row r="33" spans="2:57" s="2" customFormat="1" ht="14.45" hidden="1" customHeight="1">
      <c r="B33" s="39"/>
      <c r="C33" s="40"/>
      <c r="D33" s="40"/>
      <c r="E33" s="40"/>
      <c r="F33" s="41" t="s">
        <v>39</v>
      </c>
      <c r="G33" s="40"/>
      <c r="H33" s="40"/>
      <c r="I33" s="40"/>
      <c r="J33" s="40"/>
      <c r="K33" s="40"/>
      <c r="L33" s="184">
        <v>0.2</v>
      </c>
      <c r="M33" s="185"/>
      <c r="N33" s="185"/>
      <c r="O33" s="185"/>
      <c r="P33" s="40"/>
      <c r="Q33" s="40"/>
      <c r="R33" s="40"/>
      <c r="S33" s="40"/>
      <c r="T33" s="43" t="s">
        <v>37</v>
      </c>
      <c r="U33" s="40"/>
      <c r="V33" s="40"/>
      <c r="W33" s="186">
        <f>ROUND(BB87+SUM(CF91:CF95),2)</f>
        <v>0</v>
      </c>
      <c r="X33" s="185"/>
      <c r="Y33" s="185"/>
      <c r="Z33" s="185"/>
      <c r="AA33" s="185"/>
      <c r="AB33" s="185"/>
      <c r="AC33" s="185"/>
      <c r="AD33" s="185"/>
      <c r="AE33" s="185"/>
      <c r="AF33" s="40"/>
      <c r="AG33" s="40"/>
      <c r="AH33" s="40"/>
      <c r="AI33" s="40"/>
      <c r="AJ33" s="40"/>
      <c r="AK33" s="186">
        <v>0</v>
      </c>
      <c r="AL33" s="185"/>
      <c r="AM33" s="185"/>
      <c r="AN33" s="185"/>
      <c r="AO33" s="185"/>
      <c r="AP33" s="40"/>
      <c r="AQ33" s="44"/>
      <c r="BE33" s="174"/>
    </row>
    <row r="34" spans="2:57" s="2" customFormat="1" ht="14.45" hidden="1" customHeight="1">
      <c r="B34" s="39"/>
      <c r="C34" s="40"/>
      <c r="D34" s="40"/>
      <c r="E34" s="40"/>
      <c r="F34" s="41" t="s">
        <v>40</v>
      </c>
      <c r="G34" s="40"/>
      <c r="H34" s="40"/>
      <c r="I34" s="40"/>
      <c r="J34" s="40"/>
      <c r="K34" s="40"/>
      <c r="L34" s="184">
        <v>0.2</v>
      </c>
      <c r="M34" s="185"/>
      <c r="N34" s="185"/>
      <c r="O34" s="185"/>
      <c r="P34" s="40"/>
      <c r="Q34" s="40"/>
      <c r="R34" s="40"/>
      <c r="S34" s="40"/>
      <c r="T34" s="43" t="s">
        <v>37</v>
      </c>
      <c r="U34" s="40"/>
      <c r="V34" s="40"/>
      <c r="W34" s="186">
        <f>ROUND(BC87+SUM(CG91:CG95),2)</f>
        <v>0</v>
      </c>
      <c r="X34" s="185"/>
      <c r="Y34" s="185"/>
      <c r="Z34" s="185"/>
      <c r="AA34" s="185"/>
      <c r="AB34" s="185"/>
      <c r="AC34" s="185"/>
      <c r="AD34" s="185"/>
      <c r="AE34" s="185"/>
      <c r="AF34" s="40"/>
      <c r="AG34" s="40"/>
      <c r="AH34" s="40"/>
      <c r="AI34" s="40"/>
      <c r="AJ34" s="40"/>
      <c r="AK34" s="186">
        <v>0</v>
      </c>
      <c r="AL34" s="185"/>
      <c r="AM34" s="185"/>
      <c r="AN34" s="185"/>
      <c r="AO34" s="185"/>
      <c r="AP34" s="40"/>
      <c r="AQ34" s="44"/>
      <c r="BE34" s="174"/>
    </row>
    <row r="35" spans="2:57" s="2" customFormat="1" ht="14.45" hidden="1" customHeight="1">
      <c r="B35" s="39"/>
      <c r="C35" s="40"/>
      <c r="D35" s="40"/>
      <c r="E35" s="40"/>
      <c r="F35" s="41" t="s">
        <v>41</v>
      </c>
      <c r="G35" s="40"/>
      <c r="H35" s="40"/>
      <c r="I35" s="40"/>
      <c r="J35" s="40"/>
      <c r="K35" s="40"/>
      <c r="L35" s="184">
        <v>0</v>
      </c>
      <c r="M35" s="185"/>
      <c r="N35" s="185"/>
      <c r="O35" s="185"/>
      <c r="P35" s="40"/>
      <c r="Q35" s="40"/>
      <c r="R35" s="40"/>
      <c r="S35" s="40"/>
      <c r="T35" s="43" t="s">
        <v>37</v>
      </c>
      <c r="U35" s="40"/>
      <c r="V35" s="40"/>
      <c r="W35" s="186">
        <f>ROUND(BD87+SUM(CH91:CH95),2)</f>
        <v>0</v>
      </c>
      <c r="X35" s="185"/>
      <c r="Y35" s="185"/>
      <c r="Z35" s="185"/>
      <c r="AA35" s="185"/>
      <c r="AB35" s="185"/>
      <c r="AC35" s="185"/>
      <c r="AD35" s="185"/>
      <c r="AE35" s="185"/>
      <c r="AF35" s="40"/>
      <c r="AG35" s="40"/>
      <c r="AH35" s="40"/>
      <c r="AI35" s="40"/>
      <c r="AJ35" s="40"/>
      <c r="AK35" s="186">
        <v>0</v>
      </c>
      <c r="AL35" s="185"/>
      <c r="AM35" s="185"/>
      <c r="AN35" s="185"/>
      <c r="AO35" s="185"/>
      <c r="AP35" s="40"/>
      <c r="AQ35" s="44"/>
    </row>
    <row r="36" spans="2:57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57" s="1" customFormat="1" ht="25.9" customHeight="1">
      <c r="B37" s="34"/>
      <c r="C37" s="45"/>
      <c r="D37" s="46" t="s">
        <v>42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43</v>
      </c>
      <c r="U37" s="47"/>
      <c r="V37" s="47"/>
      <c r="W37" s="47"/>
      <c r="X37" s="213" t="s">
        <v>44</v>
      </c>
      <c r="Y37" s="188"/>
      <c r="Z37" s="188"/>
      <c r="AA37" s="188"/>
      <c r="AB37" s="188"/>
      <c r="AC37" s="47"/>
      <c r="AD37" s="47"/>
      <c r="AE37" s="47"/>
      <c r="AF37" s="47"/>
      <c r="AG37" s="47"/>
      <c r="AH37" s="47"/>
      <c r="AI37" s="47"/>
      <c r="AJ37" s="47"/>
      <c r="AK37" s="187">
        <f>SUM(AK29:AK35)</f>
        <v>0</v>
      </c>
      <c r="AL37" s="188"/>
      <c r="AM37" s="188"/>
      <c r="AN37" s="188"/>
      <c r="AO37" s="189"/>
      <c r="AP37" s="45"/>
      <c r="AQ37" s="36"/>
    </row>
    <row r="38" spans="2:57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57"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"/>
    </row>
    <row r="40" spans="2:57"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2"/>
    </row>
    <row r="41" spans="2:57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2"/>
    </row>
    <row r="42" spans="2:57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2"/>
    </row>
    <row r="43" spans="2:57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2"/>
    </row>
    <row r="44" spans="2:57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2"/>
    </row>
    <row r="45" spans="2:57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2"/>
    </row>
    <row r="46" spans="2:57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2"/>
    </row>
    <row r="47" spans="2:57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2"/>
    </row>
    <row r="48" spans="2:57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2"/>
    </row>
    <row r="49" spans="2:43" s="1" customFormat="1" ht="15">
      <c r="B49" s="34"/>
      <c r="C49" s="35"/>
      <c r="D49" s="49" t="s">
        <v>45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46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>
      <c r="B50" s="21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2"/>
    </row>
    <row r="51" spans="2:43">
      <c r="B51" s="21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2"/>
    </row>
    <row r="52" spans="2:43">
      <c r="B52" s="21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2"/>
    </row>
    <row r="53" spans="2:43">
      <c r="B53" s="21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2"/>
    </row>
    <row r="54" spans="2:43">
      <c r="B54" s="21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2"/>
    </row>
    <row r="55" spans="2:43">
      <c r="B55" s="21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2"/>
    </row>
    <row r="56" spans="2:43">
      <c r="B56" s="21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2"/>
    </row>
    <row r="57" spans="2:43">
      <c r="B57" s="21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2"/>
    </row>
    <row r="58" spans="2:43" s="1" customFormat="1" ht="15">
      <c r="B58" s="34"/>
      <c r="C58" s="35"/>
      <c r="D58" s="54" t="s">
        <v>47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48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47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48</v>
      </c>
      <c r="AN58" s="55"/>
      <c r="AO58" s="57"/>
      <c r="AP58" s="35"/>
      <c r="AQ58" s="36"/>
    </row>
    <row r="59" spans="2:43">
      <c r="B59" s="2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2"/>
    </row>
    <row r="60" spans="2:43" s="1" customFormat="1" ht="15">
      <c r="B60" s="34"/>
      <c r="C60" s="35"/>
      <c r="D60" s="49" t="s">
        <v>49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50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>
      <c r="B61" s="21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2"/>
    </row>
    <row r="62" spans="2:43">
      <c r="B62" s="21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2"/>
    </row>
    <row r="63" spans="2:43">
      <c r="B63" s="21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2"/>
    </row>
    <row r="64" spans="2:43">
      <c r="B64" s="21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2"/>
    </row>
    <row r="65" spans="2:43">
      <c r="B65" s="21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2"/>
    </row>
    <row r="66" spans="2:43">
      <c r="B66" s="21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2"/>
    </row>
    <row r="67" spans="2:43">
      <c r="B67" s="21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2"/>
    </row>
    <row r="68" spans="2:43">
      <c r="B68" s="21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2"/>
    </row>
    <row r="69" spans="2:43" s="1" customFormat="1" ht="15">
      <c r="B69" s="34"/>
      <c r="C69" s="35"/>
      <c r="D69" s="54" t="s">
        <v>47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48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47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48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0000000000003" customHeight="1">
      <c r="B76" s="34"/>
      <c r="C76" s="171" t="s">
        <v>51</v>
      </c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36"/>
    </row>
    <row r="77" spans="2:43" s="3" customFormat="1" ht="14.45" customHeight="1">
      <c r="B77" s="64"/>
      <c r="C77" s="29" t="s">
        <v>15</v>
      </c>
      <c r="D77" s="65"/>
      <c r="E77" s="65"/>
      <c r="F77" s="65"/>
      <c r="G77" s="65"/>
      <c r="H77" s="65"/>
      <c r="I77" s="65"/>
      <c r="J77" s="65"/>
      <c r="K77" s="65"/>
      <c r="L77" s="65">
        <f>K5</f>
        <v>0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0000000000003" customHeight="1">
      <c r="B78" s="67"/>
      <c r="C78" s="68" t="s">
        <v>17</v>
      </c>
      <c r="D78" s="69"/>
      <c r="E78" s="69"/>
      <c r="F78" s="69"/>
      <c r="G78" s="69"/>
      <c r="H78" s="69"/>
      <c r="I78" s="69"/>
      <c r="J78" s="69"/>
      <c r="K78" s="69"/>
      <c r="L78" s="206" t="str">
        <f>K6</f>
        <v>Zateplenie obvodového plášťa - zníženie energetickej náročnosti - Kultúrny dom Podhorie</v>
      </c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5">
      <c r="B80" s="34"/>
      <c r="C80" s="29" t="s">
        <v>20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Podhorie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22</v>
      </c>
      <c r="AJ80" s="35"/>
      <c r="AK80" s="35"/>
      <c r="AL80" s="35"/>
      <c r="AM80" s="72" t="str">
        <f>IF(AN8= "","",AN8)</f>
        <v/>
      </c>
      <c r="AN80" s="35"/>
      <c r="AO80" s="35"/>
      <c r="AP80" s="35"/>
      <c r="AQ80" s="36"/>
    </row>
    <row r="81" spans="1:89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1:89" s="1" customFormat="1" ht="15">
      <c r="B82" s="34"/>
      <c r="C82" s="29" t="s">
        <v>23</v>
      </c>
      <c r="D82" s="35"/>
      <c r="E82" s="35"/>
      <c r="F82" s="35"/>
      <c r="G82" s="35"/>
      <c r="H82" s="35"/>
      <c r="I82" s="35"/>
      <c r="J82" s="35"/>
      <c r="K82" s="35"/>
      <c r="L82" s="65" t="str">
        <f>IF(E11= "","",E11)</f>
        <v>Obec Podhorie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28</v>
      </c>
      <c r="AJ82" s="35"/>
      <c r="AK82" s="35"/>
      <c r="AL82" s="35"/>
      <c r="AM82" s="208" t="str">
        <f>IF(E17="","",E17)</f>
        <v/>
      </c>
      <c r="AN82" s="208"/>
      <c r="AO82" s="208"/>
      <c r="AP82" s="208"/>
      <c r="AQ82" s="36"/>
      <c r="AS82" s="209" t="s">
        <v>52</v>
      </c>
      <c r="AT82" s="210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1:89" s="1" customFormat="1" ht="15">
      <c r="B83" s="34"/>
      <c r="C83" s="29" t="s">
        <v>27</v>
      </c>
      <c r="D83" s="35"/>
      <c r="E83" s="35"/>
      <c r="F83" s="35"/>
      <c r="G83" s="35"/>
      <c r="H83" s="35"/>
      <c r="I83" s="35"/>
      <c r="J83" s="35"/>
      <c r="K83" s="35"/>
      <c r="L83" s="65">
        <f>IF(E14= "Vyplň údaj","",E14)</f>
        <v>0</v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30</v>
      </c>
      <c r="AJ83" s="35"/>
      <c r="AK83" s="35"/>
      <c r="AL83" s="35"/>
      <c r="AM83" s="208" t="str">
        <f>IF(E20="","",E20)</f>
        <v/>
      </c>
      <c r="AN83" s="208"/>
      <c r="AO83" s="208"/>
      <c r="AP83" s="208"/>
      <c r="AQ83" s="36"/>
      <c r="AS83" s="211"/>
      <c r="AT83" s="212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1:89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11"/>
      <c r="AT84" s="212"/>
      <c r="AU84" s="35"/>
      <c r="AV84" s="35"/>
      <c r="AW84" s="35"/>
      <c r="AX84" s="35"/>
      <c r="AY84" s="35"/>
      <c r="AZ84" s="35"/>
      <c r="BA84" s="35"/>
      <c r="BB84" s="35"/>
      <c r="BC84" s="35"/>
      <c r="BD84" s="73"/>
    </row>
    <row r="85" spans="1:89" s="1" customFormat="1" ht="29.25" customHeight="1">
      <c r="B85" s="34"/>
      <c r="C85" s="194" t="s">
        <v>53</v>
      </c>
      <c r="D85" s="195"/>
      <c r="E85" s="195"/>
      <c r="F85" s="195"/>
      <c r="G85" s="195"/>
      <c r="H85" s="74"/>
      <c r="I85" s="196" t="s">
        <v>54</v>
      </c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6" t="s">
        <v>55</v>
      </c>
      <c r="AH85" s="195"/>
      <c r="AI85" s="195"/>
      <c r="AJ85" s="195"/>
      <c r="AK85" s="195"/>
      <c r="AL85" s="195"/>
      <c r="AM85" s="195"/>
      <c r="AN85" s="196" t="s">
        <v>56</v>
      </c>
      <c r="AO85" s="195"/>
      <c r="AP85" s="197"/>
      <c r="AQ85" s="36"/>
      <c r="AS85" s="75" t="s">
        <v>57</v>
      </c>
      <c r="AT85" s="76" t="s">
        <v>58</v>
      </c>
      <c r="AU85" s="76" t="s">
        <v>59</v>
      </c>
      <c r="AV85" s="76" t="s">
        <v>60</v>
      </c>
      <c r="AW85" s="76" t="s">
        <v>61</v>
      </c>
      <c r="AX85" s="76" t="s">
        <v>62</v>
      </c>
      <c r="AY85" s="76" t="s">
        <v>63</v>
      </c>
      <c r="AZ85" s="76" t="s">
        <v>64</v>
      </c>
      <c r="BA85" s="76" t="s">
        <v>65</v>
      </c>
      <c r="BB85" s="76" t="s">
        <v>66</v>
      </c>
      <c r="BC85" s="76" t="s">
        <v>67</v>
      </c>
      <c r="BD85" s="77" t="s">
        <v>68</v>
      </c>
    </row>
    <row r="86" spans="1:89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8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1:89" s="4" customFormat="1" ht="32.450000000000003" customHeight="1">
      <c r="B87" s="67"/>
      <c r="C87" s="79" t="s">
        <v>69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201">
        <f>ROUND(AG88,2)</f>
        <v>0</v>
      </c>
      <c r="AH87" s="201"/>
      <c r="AI87" s="201"/>
      <c r="AJ87" s="201"/>
      <c r="AK87" s="201"/>
      <c r="AL87" s="201"/>
      <c r="AM87" s="201"/>
      <c r="AN87" s="202">
        <f>SUM(AG87,AT87)</f>
        <v>0</v>
      </c>
      <c r="AO87" s="202"/>
      <c r="AP87" s="202"/>
      <c r="AQ87" s="70"/>
      <c r="AS87" s="81">
        <f>ROUND(AS88,2)</f>
        <v>0</v>
      </c>
      <c r="AT87" s="82">
        <f>ROUND(SUM(AV87:AW87),2)</f>
        <v>0</v>
      </c>
      <c r="AU87" s="83">
        <f>ROUND(AU88,5)</f>
        <v>0</v>
      </c>
      <c r="AV87" s="82">
        <f>ROUND(AZ87*L31,2)</f>
        <v>0</v>
      </c>
      <c r="AW87" s="82">
        <f>ROUND(BA87*L32,2)</f>
        <v>0</v>
      </c>
      <c r="AX87" s="82">
        <f>ROUND(BB87*L31,2)</f>
        <v>0</v>
      </c>
      <c r="AY87" s="82">
        <f>ROUND(BC87*L32,2)</f>
        <v>0</v>
      </c>
      <c r="AZ87" s="82">
        <f>ROUND(AZ88,2)</f>
        <v>0</v>
      </c>
      <c r="BA87" s="82">
        <f>ROUND(BA88,2)</f>
        <v>0</v>
      </c>
      <c r="BB87" s="82">
        <f>ROUND(BB88,2)</f>
        <v>0</v>
      </c>
      <c r="BC87" s="82">
        <f>ROUND(BC88,2)</f>
        <v>0</v>
      </c>
      <c r="BD87" s="84">
        <f>ROUND(BD88,2)</f>
        <v>0</v>
      </c>
      <c r="BS87" s="85" t="s">
        <v>70</v>
      </c>
      <c r="BT87" s="85" t="s">
        <v>71</v>
      </c>
      <c r="BU87" s="86" t="s">
        <v>72</v>
      </c>
      <c r="BV87" s="85" t="s">
        <v>73</v>
      </c>
      <c r="BW87" s="85" t="s">
        <v>74</v>
      </c>
      <c r="BX87" s="85" t="s">
        <v>75</v>
      </c>
    </row>
    <row r="88" spans="1:89" s="5" customFormat="1" ht="22.5" customHeight="1">
      <c r="A88" s="87" t="s">
        <v>76</v>
      </c>
      <c r="B88" s="88"/>
      <c r="C88" s="89"/>
      <c r="D88" s="200" t="s">
        <v>77</v>
      </c>
      <c r="E88" s="200"/>
      <c r="F88" s="200"/>
      <c r="G88" s="200"/>
      <c r="H88" s="200"/>
      <c r="I88" s="90"/>
      <c r="J88" s="200" t="s">
        <v>78</v>
      </c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198">
        <f>'01 - SO 01 Kultúrny dom'!M30</f>
        <v>0</v>
      </c>
      <c r="AH88" s="199"/>
      <c r="AI88" s="199"/>
      <c r="AJ88" s="199"/>
      <c r="AK88" s="199"/>
      <c r="AL88" s="199"/>
      <c r="AM88" s="199"/>
      <c r="AN88" s="198">
        <f>SUM(AG88,AT88)</f>
        <v>0</v>
      </c>
      <c r="AO88" s="199"/>
      <c r="AP88" s="199"/>
      <c r="AQ88" s="91"/>
      <c r="AS88" s="92">
        <f>'01 - SO 01 Kultúrny dom'!M28</f>
        <v>0</v>
      </c>
      <c r="AT88" s="93">
        <f>ROUND(SUM(AV88:AW88),2)</f>
        <v>0</v>
      </c>
      <c r="AU88" s="94">
        <f>'01 - SO 01 Kultúrny dom'!W140</f>
        <v>0</v>
      </c>
      <c r="AV88" s="93">
        <f>'01 - SO 01 Kultúrny dom'!M32</f>
        <v>0</v>
      </c>
      <c r="AW88" s="93">
        <f>'01 - SO 01 Kultúrny dom'!M33</f>
        <v>0</v>
      </c>
      <c r="AX88" s="93">
        <f>'01 - SO 01 Kultúrny dom'!M34</f>
        <v>0</v>
      </c>
      <c r="AY88" s="93">
        <f>'01 - SO 01 Kultúrny dom'!M35</f>
        <v>0</v>
      </c>
      <c r="AZ88" s="93">
        <f>'01 - SO 01 Kultúrny dom'!H32</f>
        <v>0</v>
      </c>
      <c r="BA88" s="93">
        <f>'01 - SO 01 Kultúrny dom'!H33</f>
        <v>0</v>
      </c>
      <c r="BB88" s="93">
        <f>'01 - SO 01 Kultúrny dom'!H34</f>
        <v>0</v>
      </c>
      <c r="BC88" s="93">
        <f>'01 - SO 01 Kultúrny dom'!H35</f>
        <v>0</v>
      </c>
      <c r="BD88" s="95">
        <f>'01 - SO 01 Kultúrny dom'!H36</f>
        <v>0</v>
      </c>
      <c r="BT88" s="96" t="s">
        <v>79</v>
      </c>
      <c r="BV88" s="96" t="s">
        <v>73</v>
      </c>
      <c r="BW88" s="96" t="s">
        <v>80</v>
      </c>
      <c r="BX88" s="96" t="s">
        <v>74</v>
      </c>
    </row>
    <row r="89" spans="1:89">
      <c r="B89" s="21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2"/>
    </row>
    <row r="90" spans="1:89" s="1" customFormat="1" ht="30" customHeight="1">
      <c r="B90" s="34"/>
      <c r="C90" s="79" t="s">
        <v>81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202">
        <f>ROUND(SUM(AG91:AG94),2)</f>
        <v>0</v>
      </c>
      <c r="AH90" s="202"/>
      <c r="AI90" s="202"/>
      <c r="AJ90" s="202"/>
      <c r="AK90" s="202"/>
      <c r="AL90" s="202"/>
      <c r="AM90" s="202"/>
      <c r="AN90" s="202">
        <f>ROUND(SUM(AN91:AN94),2)</f>
        <v>0</v>
      </c>
      <c r="AO90" s="202"/>
      <c r="AP90" s="202"/>
      <c r="AQ90" s="36"/>
      <c r="AS90" s="75" t="s">
        <v>82</v>
      </c>
      <c r="AT90" s="76" t="s">
        <v>83</v>
      </c>
      <c r="AU90" s="76" t="s">
        <v>35</v>
      </c>
      <c r="AV90" s="77" t="s">
        <v>58</v>
      </c>
    </row>
    <row r="91" spans="1:89" s="1" customFormat="1" ht="19.899999999999999" customHeight="1">
      <c r="B91" s="34"/>
      <c r="C91" s="35"/>
      <c r="D91" s="97" t="s">
        <v>84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192">
        <f>ROUND(AG87*AS91,2)</f>
        <v>0</v>
      </c>
      <c r="AH91" s="193"/>
      <c r="AI91" s="193"/>
      <c r="AJ91" s="193"/>
      <c r="AK91" s="193"/>
      <c r="AL91" s="193"/>
      <c r="AM91" s="193"/>
      <c r="AN91" s="193">
        <f>ROUND(AG91+AV91,2)</f>
        <v>0</v>
      </c>
      <c r="AO91" s="193"/>
      <c r="AP91" s="193"/>
      <c r="AQ91" s="36"/>
      <c r="AS91" s="98">
        <v>0</v>
      </c>
      <c r="AT91" s="99" t="s">
        <v>85</v>
      </c>
      <c r="AU91" s="99" t="s">
        <v>36</v>
      </c>
      <c r="AV91" s="100">
        <f>ROUND(IF(AU91="základná",AG91*L31,IF(AU91="znížená",AG91*L32,0)),2)</f>
        <v>0</v>
      </c>
      <c r="BV91" s="17" t="s">
        <v>86</v>
      </c>
      <c r="BY91" s="101">
        <f>IF(AU91="základná",AV91,0)</f>
        <v>0</v>
      </c>
      <c r="BZ91" s="101">
        <f>IF(AU91="znížená",AV91,0)</f>
        <v>0</v>
      </c>
      <c r="CA91" s="101">
        <v>0</v>
      </c>
      <c r="CB91" s="101">
        <v>0</v>
      </c>
      <c r="CC91" s="101">
        <v>0</v>
      </c>
      <c r="CD91" s="101">
        <f>IF(AU91="základná",AG91,0)</f>
        <v>0</v>
      </c>
      <c r="CE91" s="101">
        <f>IF(AU91="znížená",AG91,0)</f>
        <v>0</v>
      </c>
      <c r="CF91" s="101">
        <f>IF(AU91="zákl. prenesená",AG91,0)</f>
        <v>0</v>
      </c>
      <c r="CG91" s="101">
        <f>IF(AU91="zníž. prenesená",AG91,0)</f>
        <v>0</v>
      </c>
      <c r="CH91" s="101">
        <f>IF(AU91="nulová",AG91,0)</f>
        <v>0</v>
      </c>
      <c r="CI91" s="17">
        <f>IF(AU91="základná",1,IF(AU91="znížená",2,IF(AU91="zákl. prenesená",4,IF(AU91="zníž. prenesená",5,3))))</f>
        <v>1</v>
      </c>
      <c r="CJ91" s="17">
        <f>IF(AT91="stavebná časť",1,IF(8891="investičná časť",2,3))</f>
        <v>1</v>
      </c>
      <c r="CK91" s="17" t="str">
        <f>IF(D91="Vyplň vlastné","","x")</f>
        <v>x</v>
      </c>
    </row>
    <row r="92" spans="1:89" s="1" customFormat="1" ht="19.899999999999999" customHeight="1">
      <c r="B92" s="34"/>
      <c r="C92" s="35"/>
      <c r="D92" s="190" t="s">
        <v>87</v>
      </c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35"/>
      <c r="AD92" s="35"/>
      <c r="AE92" s="35"/>
      <c r="AF92" s="35"/>
      <c r="AG92" s="192">
        <f>AG87*AS92</f>
        <v>0</v>
      </c>
      <c r="AH92" s="193"/>
      <c r="AI92" s="193"/>
      <c r="AJ92" s="193"/>
      <c r="AK92" s="193"/>
      <c r="AL92" s="193"/>
      <c r="AM92" s="193"/>
      <c r="AN92" s="193">
        <f>AG92+AV92</f>
        <v>0</v>
      </c>
      <c r="AO92" s="193"/>
      <c r="AP92" s="193"/>
      <c r="AQ92" s="36"/>
      <c r="AS92" s="102">
        <v>0</v>
      </c>
      <c r="AT92" s="103" t="s">
        <v>85</v>
      </c>
      <c r="AU92" s="103" t="s">
        <v>36</v>
      </c>
      <c r="AV92" s="104">
        <f>ROUND(IF(AU92="nulová",0,IF(OR(AU92="základná",AU92="zákl. prenesená"),AG92*L31,AG92*L32)),2)</f>
        <v>0</v>
      </c>
      <c r="BV92" s="17" t="s">
        <v>88</v>
      </c>
      <c r="BY92" s="101">
        <f>IF(AU92="základná",AV92,0)</f>
        <v>0</v>
      </c>
      <c r="BZ92" s="101">
        <f>IF(AU92="znížená",AV92,0)</f>
        <v>0</v>
      </c>
      <c r="CA92" s="101">
        <f>IF(AU92="zákl. prenesená",AV92,0)</f>
        <v>0</v>
      </c>
      <c r="CB92" s="101">
        <f>IF(AU92="zníž. prenesená",AV92,0)</f>
        <v>0</v>
      </c>
      <c r="CC92" s="101">
        <f>IF(AU92="nulová",AV92,0)</f>
        <v>0</v>
      </c>
      <c r="CD92" s="101">
        <f>IF(AU92="základná",AG92,0)</f>
        <v>0</v>
      </c>
      <c r="CE92" s="101">
        <f>IF(AU92="znížená",AG92,0)</f>
        <v>0</v>
      </c>
      <c r="CF92" s="101">
        <f>IF(AU92="zákl. prenesená",AG92,0)</f>
        <v>0</v>
      </c>
      <c r="CG92" s="101">
        <f>IF(AU92="zníž. prenesená",AG92,0)</f>
        <v>0</v>
      </c>
      <c r="CH92" s="101">
        <f>IF(AU92="nulová",AG92,0)</f>
        <v>0</v>
      </c>
      <c r="CI92" s="17">
        <f>IF(AU92="základná",1,IF(AU92="znížená",2,IF(AU92="zákl. prenesená",4,IF(AU92="zníž. prenesená",5,3))))</f>
        <v>1</v>
      </c>
      <c r="CJ92" s="17">
        <f>IF(AT92="stavebná časť",1,IF(8892="investičná časť",2,3))</f>
        <v>1</v>
      </c>
      <c r="CK92" s="17" t="str">
        <f>IF(D92="Vyplň vlastné","","x")</f>
        <v/>
      </c>
    </row>
    <row r="93" spans="1:89" s="1" customFormat="1" ht="19.899999999999999" customHeight="1">
      <c r="B93" s="34"/>
      <c r="C93" s="35"/>
      <c r="D93" s="190" t="s">
        <v>87</v>
      </c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35"/>
      <c r="AD93" s="35"/>
      <c r="AE93" s="35"/>
      <c r="AF93" s="35"/>
      <c r="AG93" s="192">
        <f>AG87*AS93</f>
        <v>0</v>
      </c>
      <c r="AH93" s="193"/>
      <c r="AI93" s="193"/>
      <c r="AJ93" s="193"/>
      <c r="AK93" s="193"/>
      <c r="AL93" s="193"/>
      <c r="AM93" s="193"/>
      <c r="AN93" s="193">
        <f>AG93+AV93</f>
        <v>0</v>
      </c>
      <c r="AO93" s="193"/>
      <c r="AP93" s="193"/>
      <c r="AQ93" s="36"/>
      <c r="AS93" s="102">
        <v>0</v>
      </c>
      <c r="AT93" s="103" t="s">
        <v>85</v>
      </c>
      <c r="AU93" s="103" t="s">
        <v>36</v>
      </c>
      <c r="AV93" s="104">
        <f>ROUND(IF(AU93="nulová",0,IF(OR(AU93="základná",AU93="zákl. prenesená"),AG93*L31,AG93*L32)),2)</f>
        <v>0</v>
      </c>
      <c r="BV93" s="17" t="s">
        <v>88</v>
      </c>
      <c r="BY93" s="101">
        <f>IF(AU93="základná",AV93,0)</f>
        <v>0</v>
      </c>
      <c r="BZ93" s="101">
        <f>IF(AU93="znížená",AV93,0)</f>
        <v>0</v>
      </c>
      <c r="CA93" s="101">
        <f>IF(AU93="zákl. prenesená",AV93,0)</f>
        <v>0</v>
      </c>
      <c r="CB93" s="101">
        <f>IF(AU93="zníž. prenesená",AV93,0)</f>
        <v>0</v>
      </c>
      <c r="CC93" s="101">
        <f>IF(AU93="nulová",AV93,0)</f>
        <v>0</v>
      </c>
      <c r="CD93" s="101">
        <f>IF(AU93="základná",AG93,0)</f>
        <v>0</v>
      </c>
      <c r="CE93" s="101">
        <f>IF(AU93="znížená",AG93,0)</f>
        <v>0</v>
      </c>
      <c r="CF93" s="101">
        <f>IF(AU93="zákl. prenesená",AG93,0)</f>
        <v>0</v>
      </c>
      <c r="CG93" s="101">
        <f>IF(AU93="zníž. prenesená",AG93,0)</f>
        <v>0</v>
      </c>
      <c r="CH93" s="101">
        <f>IF(AU93="nulová",AG93,0)</f>
        <v>0</v>
      </c>
      <c r="CI93" s="17">
        <f>IF(AU93="základná",1,IF(AU93="znížená",2,IF(AU93="zákl. prenesená",4,IF(AU93="zníž. prenesená",5,3))))</f>
        <v>1</v>
      </c>
      <c r="CJ93" s="17">
        <f>IF(AT93="stavebná časť",1,IF(8893="investičná časť",2,3))</f>
        <v>1</v>
      </c>
      <c r="CK93" s="17" t="str">
        <f>IF(D93="Vyplň vlastné","","x")</f>
        <v/>
      </c>
    </row>
    <row r="94" spans="1:89" s="1" customFormat="1" ht="19.899999999999999" customHeight="1">
      <c r="B94" s="34"/>
      <c r="C94" s="35"/>
      <c r="D94" s="190" t="s">
        <v>87</v>
      </c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35"/>
      <c r="AD94" s="35"/>
      <c r="AE94" s="35"/>
      <c r="AF94" s="35"/>
      <c r="AG94" s="192">
        <f>AG87*AS94</f>
        <v>0</v>
      </c>
      <c r="AH94" s="193"/>
      <c r="AI94" s="193"/>
      <c r="AJ94" s="193"/>
      <c r="AK94" s="193"/>
      <c r="AL94" s="193"/>
      <c r="AM94" s="193"/>
      <c r="AN94" s="193">
        <f>AG94+AV94</f>
        <v>0</v>
      </c>
      <c r="AO94" s="193"/>
      <c r="AP94" s="193"/>
      <c r="AQ94" s="36"/>
      <c r="AS94" s="105">
        <v>0</v>
      </c>
      <c r="AT94" s="106" t="s">
        <v>85</v>
      </c>
      <c r="AU94" s="106" t="s">
        <v>36</v>
      </c>
      <c r="AV94" s="107">
        <f>ROUND(IF(AU94="nulová",0,IF(OR(AU94="základná",AU94="zákl. prenesená"),AG94*L31,AG94*L32)),2)</f>
        <v>0</v>
      </c>
      <c r="BV94" s="17" t="s">
        <v>88</v>
      </c>
      <c r="BY94" s="101">
        <f>IF(AU94="základná",AV94,0)</f>
        <v>0</v>
      </c>
      <c r="BZ94" s="101">
        <f>IF(AU94="znížená",AV94,0)</f>
        <v>0</v>
      </c>
      <c r="CA94" s="101">
        <f>IF(AU94="zákl. prenesená",AV94,0)</f>
        <v>0</v>
      </c>
      <c r="CB94" s="101">
        <f>IF(AU94="zníž. prenesená",AV94,0)</f>
        <v>0</v>
      </c>
      <c r="CC94" s="101">
        <f>IF(AU94="nulová",AV94,0)</f>
        <v>0</v>
      </c>
      <c r="CD94" s="101">
        <f>IF(AU94="základná",AG94,0)</f>
        <v>0</v>
      </c>
      <c r="CE94" s="101">
        <f>IF(AU94="znížená",AG94,0)</f>
        <v>0</v>
      </c>
      <c r="CF94" s="101">
        <f>IF(AU94="zákl. prenesená",AG94,0)</f>
        <v>0</v>
      </c>
      <c r="CG94" s="101">
        <f>IF(AU94="zníž. prenesená",AG94,0)</f>
        <v>0</v>
      </c>
      <c r="CH94" s="101">
        <f>IF(AU94="nulová",AG94,0)</f>
        <v>0</v>
      </c>
      <c r="CI94" s="17">
        <f>IF(AU94="základná",1,IF(AU94="znížená",2,IF(AU94="zákl. prenesená",4,IF(AU94="zníž. prenesená",5,3))))</f>
        <v>1</v>
      </c>
      <c r="CJ94" s="17">
        <f>IF(AT94="stavebná časť",1,IF(8894="investičná časť",2,3))</f>
        <v>1</v>
      </c>
      <c r="CK94" s="17" t="str">
        <f>IF(D94="Vyplň vlastné","","x")</f>
        <v/>
      </c>
    </row>
    <row r="95" spans="1:89" s="1" customFormat="1" ht="10.9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6"/>
    </row>
    <row r="96" spans="1:89" s="1" customFormat="1" ht="30" customHeight="1">
      <c r="B96" s="34"/>
      <c r="C96" s="108" t="s">
        <v>89</v>
      </c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203">
        <f>ROUND(AG87+AG90,2)</f>
        <v>0</v>
      </c>
      <c r="AH96" s="203"/>
      <c r="AI96" s="203"/>
      <c r="AJ96" s="203"/>
      <c r="AK96" s="203"/>
      <c r="AL96" s="203"/>
      <c r="AM96" s="203"/>
      <c r="AN96" s="203">
        <f>AN87+AN90</f>
        <v>0</v>
      </c>
      <c r="AO96" s="203"/>
      <c r="AP96" s="203"/>
      <c r="AQ96" s="36"/>
    </row>
    <row r="97" spans="2:43" s="1" customFormat="1" ht="6.95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60"/>
    </row>
  </sheetData>
  <mergeCells count="58">
    <mergeCell ref="AG96:AM96"/>
    <mergeCell ref="AN96:AP96"/>
    <mergeCell ref="AR2:BE2"/>
    <mergeCell ref="AG91:AM91"/>
    <mergeCell ref="AN91:AP91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D93:AB93"/>
    <mergeCell ref="AG93:AM93"/>
    <mergeCell ref="AN93:AP93"/>
    <mergeCell ref="D94:AB94"/>
    <mergeCell ref="AG94:AM94"/>
    <mergeCell ref="AN94:AP94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AG90:AM90"/>
    <mergeCell ref="AN90:AP90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é sú hodnoty základná, znížená, nulová." sqref="AU91:AU95">
      <formula1>"základná, znížená, nulová"</formula1>
    </dataValidation>
    <dataValidation type="list" allowBlank="1" showInputMessage="1" showErrorMessage="1" error="Povolené sú hodnoty stavebná časť, technologická časť, investičná časť." sqref="AT91:AT95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8" location="'01 - SO 01 Kultúrny dom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39"/>
  <sheetViews>
    <sheetView showGridLines="0" workbookViewId="0">
      <pane ySplit="1" topLeftCell="A2" activePane="bottomLeft" state="frozen"/>
      <selection pane="bottomLeft" activeCell="L434" sqref="L434:M437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0"/>
      <c r="B1" s="11"/>
      <c r="C1" s="11"/>
      <c r="D1" s="12" t="s">
        <v>1</v>
      </c>
      <c r="E1" s="11"/>
      <c r="F1" s="13" t="s">
        <v>90</v>
      </c>
      <c r="G1" s="13"/>
      <c r="H1" s="251" t="s">
        <v>91</v>
      </c>
      <c r="I1" s="251"/>
      <c r="J1" s="251"/>
      <c r="K1" s="251"/>
      <c r="L1" s="13" t="s">
        <v>92</v>
      </c>
      <c r="M1" s="11"/>
      <c r="N1" s="11"/>
      <c r="O1" s="12" t="s">
        <v>93</v>
      </c>
      <c r="P1" s="11"/>
      <c r="Q1" s="11"/>
      <c r="R1" s="11"/>
      <c r="S1" s="13" t="s">
        <v>94</v>
      </c>
      <c r="T1" s="13"/>
      <c r="U1" s="110"/>
      <c r="V1" s="110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69" t="s">
        <v>7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S2" s="204" t="s">
        <v>8</v>
      </c>
      <c r="T2" s="205"/>
      <c r="U2" s="205"/>
      <c r="V2" s="205"/>
      <c r="W2" s="205"/>
      <c r="X2" s="205"/>
      <c r="Y2" s="205"/>
      <c r="Z2" s="205"/>
      <c r="AA2" s="205"/>
      <c r="AB2" s="205"/>
      <c r="AC2" s="205"/>
      <c r="AT2" s="17" t="s">
        <v>80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71</v>
      </c>
    </row>
    <row r="4" spans="1:66" ht="36.950000000000003" customHeight="1">
      <c r="B4" s="21"/>
      <c r="C4" s="171" t="s">
        <v>1144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22"/>
      <c r="T4" s="23" t="s">
        <v>12</v>
      </c>
      <c r="AT4" s="17" t="s">
        <v>6</v>
      </c>
    </row>
    <row r="5" spans="1:66" ht="6.95" customHeight="1"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2"/>
    </row>
    <row r="6" spans="1:66" ht="25.35" customHeight="1">
      <c r="B6" s="21"/>
      <c r="C6" s="25"/>
      <c r="D6" s="29" t="s">
        <v>17</v>
      </c>
      <c r="E6" s="25"/>
      <c r="F6" s="214" t="str">
        <f>'Rekapitulácia stavby'!K6</f>
        <v>Zateplenie obvodového plášťa - zníženie energetickej náročnosti - Kultúrny dom Podhorie</v>
      </c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5"/>
      <c r="R6" s="22"/>
    </row>
    <row r="7" spans="1:66" s="1" customFormat="1" ht="32.85" customHeight="1">
      <c r="B7" s="34"/>
      <c r="C7" s="35"/>
      <c r="D7" s="28" t="s">
        <v>95</v>
      </c>
      <c r="E7" s="35"/>
      <c r="F7" s="177" t="s">
        <v>96</v>
      </c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35"/>
      <c r="R7" s="36"/>
    </row>
    <row r="8" spans="1:66" s="1" customFormat="1" ht="14.45" customHeight="1">
      <c r="B8" s="34"/>
      <c r="C8" s="35"/>
      <c r="D8" s="29" t="s">
        <v>18</v>
      </c>
      <c r="E8" s="35"/>
      <c r="F8" s="27"/>
      <c r="G8" s="35"/>
      <c r="H8" s="35"/>
      <c r="I8" s="35"/>
      <c r="J8" s="35"/>
      <c r="K8" s="35"/>
      <c r="L8" s="35"/>
      <c r="M8" s="29" t="s">
        <v>19</v>
      </c>
      <c r="N8" s="35"/>
      <c r="O8" s="27" t="s">
        <v>5</v>
      </c>
      <c r="P8" s="35"/>
      <c r="Q8" s="35"/>
      <c r="R8" s="36"/>
    </row>
    <row r="9" spans="1:66" s="1" customFormat="1" ht="14.45" customHeight="1">
      <c r="B9" s="34"/>
      <c r="C9" s="35"/>
      <c r="D9" s="29" t="s">
        <v>20</v>
      </c>
      <c r="E9" s="35"/>
      <c r="F9" s="27" t="s">
        <v>21</v>
      </c>
      <c r="G9" s="35"/>
      <c r="H9" s="35"/>
      <c r="I9" s="35"/>
      <c r="J9" s="35"/>
      <c r="K9" s="35"/>
      <c r="L9" s="35"/>
      <c r="M9" s="29" t="s">
        <v>22</v>
      </c>
      <c r="N9" s="35"/>
      <c r="O9" s="217"/>
      <c r="P9" s="218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29" t="s">
        <v>23</v>
      </c>
      <c r="E11" s="35"/>
      <c r="F11" s="35"/>
      <c r="G11" s="35"/>
      <c r="H11" s="35"/>
      <c r="I11" s="35"/>
      <c r="J11" s="35"/>
      <c r="K11" s="35"/>
      <c r="L11" s="35"/>
      <c r="M11" s="29" t="s">
        <v>24</v>
      </c>
      <c r="N11" s="35"/>
      <c r="O11" s="175" t="s">
        <v>5</v>
      </c>
      <c r="P11" s="175"/>
      <c r="Q11" s="35"/>
      <c r="R11" s="36"/>
    </row>
    <row r="12" spans="1:66" s="1" customFormat="1" ht="18" customHeight="1">
      <c r="B12" s="34"/>
      <c r="C12" s="35"/>
      <c r="D12" s="35"/>
      <c r="E12" s="27" t="s">
        <v>25</v>
      </c>
      <c r="F12" s="35"/>
      <c r="G12" s="35"/>
      <c r="H12" s="35"/>
      <c r="I12" s="35"/>
      <c r="J12" s="35"/>
      <c r="K12" s="35"/>
      <c r="L12" s="35"/>
      <c r="M12" s="29" t="s">
        <v>26</v>
      </c>
      <c r="N12" s="35"/>
      <c r="O12" s="175" t="s">
        <v>5</v>
      </c>
      <c r="P12" s="175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29" t="s">
        <v>27</v>
      </c>
      <c r="E14" s="35"/>
      <c r="F14" s="35"/>
      <c r="G14" s="35"/>
      <c r="H14" s="35"/>
      <c r="I14" s="35"/>
      <c r="J14" s="35"/>
      <c r="K14" s="35"/>
      <c r="L14" s="35"/>
      <c r="M14" s="29" t="s">
        <v>24</v>
      </c>
      <c r="N14" s="35"/>
      <c r="O14" s="219" t="str">
        <f>IF('Rekapitulácia stavby'!AN13="","",'Rekapitulácia stavby'!AN13)</f>
        <v/>
      </c>
      <c r="P14" s="175"/>
      <c r="Q14" s="35"/>
      <c r="R14" s="36"/>
    </row>
    <row r="15" spans="1:66" s="1" customFormat="1" ht="18" customHeight="1">
      <c r="B15" s="34"/>
      <c r="C15" s="35"/>
      <c r="D15" s="35"/>
      <c r="E15" s="219" t="str">
        <f>IF('Rekapitulácia stavby'!E14="","",'Rekapitulácia stavby'!E14)</f>
        <v/>
      </c>
      <c r="F15" s="220"/>
      <c r="G15" s="220"/>
      <c r="H15" s="220"/>
      <c r="I15" s="220"/>
      <c r="J15" s="220"/>
      <c r="K15" s="220"/>
      <c r="L15" s="220"/>
      <c r="M15" s="29" t="s">
        <v>26</v>
      </c>
      <c r="N15" s="35"/>
      <c r="O15" s="219" t="str">
        <f>IF('Rekapitulácia stavby'!AN14="","",'Rekapitulácia stavby'!AN14)</f>
        <v/>
      </c>
      <c r="P15" s="175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28</v>
      </c>
      <c r="E17" s="35"/>
      <c r="F17" s="35"/>
      <c r="G17" s="35"/>
      <c r="H17" s="35"/>
      <c r="I17" s="35"/>
      <c r="J17" s="35"/>
      <c r="K17" s="35"/>
      <c r="L17" s="35"/>
      <c r="M17" s="29" t="s">
        <v>24</v>
      </c>
      <c r="N17" s="35"/>
      <c r="O17" s="175" t="s">
        <v>5</v>
      </c>
      <c r="P17" s="175"/>
      <c r="Q17" s="35"/>
      <c r="R17" s="36"/>
    </row>
    <row r="18" spans="2:18" s="1" customFormat="1" ht="18" customHeight="1">
      <c r="B18" s="34"/>
      <c r="C18" s="35"/>
      <c r="D18" s="35"/>
      <c r="E18" s="27"/>
      <c r="F18" s="35"/>
      <c r="G18" s="35"/>
      <c r="H18" s="35"/>
      <c r="I18" s="35"/>
      <c r="J18" s="35"/>
      <c r="K18" s="35"/>
      <c r="L18" s="35"/>
      <c r="M18" s="29" t="s">
        <v>26</v>
      </c>
      <c r="N18" s="35"/>
      <c r="O18" s="175" t="s">
        <v>5</v>
      </c>
      <c r="P18" s="175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30</v>
      </c>
      <c r="E20" s="35"/>
      <c r="F20" s="35"/>
      <c r="G20" s="35"/>
      <c r="H20" s="35"/>
      <c r="I20" s="35"/>
      <c r="J20" s="35"/>
      <c r="K20" s="35"/>
      <c r="L20" s="35"/>
      <c r="M20" s="29" t="s">
        <v>24</v>
      </c>
      <c r="N20" s="35"/>
      <c r="O20" s="175" t="s">
        <v>5</v>
      </c>
      <c r="P20" s="175"/>
      <c r="Q20" s="35"/>
      <c r="R20" s="36"/>
    </row>
    <row r="21" spans="2:18" s="1" customFormat="1" ht="18" customHeight="1">
      <c r="B21" s="34"/>
      <c r="C21" s="35"/>
      <c r="D21" s="35"/>
      <c r="E21" s="27"/>
      <c r="F21" s="35"/>
      <c r="G21" s="35"/>
      <c r="H21" s="35"/>
      <c r="I21" s="35"/>
      <c r="J21" s="35"/>
      <c r="K21" s="35"/>
      <c r="L21" s="35"/>
      <c r="M21" s="29" t="s">
        <v>26</v>
      </c>
      <c r="N21" s="35"/>
      <c r="O21" s="175" t="s">
        <v>5</v>
      </c>
      <c r="P21" s="175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31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180" t="s">
        <v>5</v>
      </c>
      <c r="F24" s="180"/>
      <c r="G24" s="180"/>
      <c r="H24" s="180"/>
      <c r="I24" s="180"/>
      <c r="J24" s="180"/>
      <c r="K24" s="180"/>
      <c r="L24" s="180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1" t="s">
        <v>97</v>
      </c>
      <c r="E27" s="35"/>
      <c r="F27" s="35"/>
      <c r="G27" s="35"/>
      <c r="H27" s="35"/>
      <c r="I27" s="35"/>
      <c r="J27" s="35"/>
      <c r="K27" s="35"/>
      <c r="L27" s="35"/>
      <c r="M27" s="181">
        <f>N88</f>
        <v>0</v>
      </c>
      <c r="N27" s="181"/>
      <c r="O27" s="181"/>
      <c r="P27" s="181"/>
      <c r="Q27" s="35"/>
      <c r="R27" s="36"/>
    </row>
    <row r="28" spans="2:18" s="1" customFormat="1" ht="14.45" customHeight="1">
      <c r="B28" s="34"/>
      <c r="C28" s="35"/>
      <c r="D28" s="33" t="s">
        <v>84</v>
      </c>
      <c r="E28" s="35"/>
      <c r="F28" s="35"/>
      <c r="G28" s="35"/>
      <c r="H28" s="35"/>
      <c r="I28" s="35"/>
      <c r="J28" s="35"/>
      <c r="K28" s="35"/>
      <c r="L28" s="35"/>
      <c r="M28" s="181">
        <f>N115</f>
        <v>0</v>
      </c>
      <c r="N28" s="181"/>
      <c r="O28" s="181"/>
      <c r="P28" s="181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12" t="s">
        <v>34</v>
      </c>
      <c r="E30" s="35"/>
      <c r="F30" s="35"/>
      <c r="G30" s="35"/>
      <c r="H30" s="35"/>
      <c r="I30" s="35"/>
      <c r="J30" s="35"/>
      <c r="K30" s="35"/>
      <c r="L30" s="35"/>
      <c r="M30" s="221">
        <f>ROUND(M27+M28,2)</f>
        <v>0</v>
      </c>
      <c r="N30" s="216"/>
      <c r="O30" s="216"/>
      <c r="P30" s="216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35</v>
      </c>
      <c r="E32" s="41" t="s">
        <v>36</v>
      </c>
      <c r="F32" s="42">
        <v>0.2</v>
      </c>
      <c r="G32" s="113" t="s">
        <v>37</v>
      </c>
      <c r="H32" s="222">
        <f>(SUM(BE115:BE122)+SUM(BE140:BE437))</f>
        <v>0</v>
      </c>
      <c r="I32" s="216"/>
      <c r="J32" s="216"/>
      <c r="K32" s="35"/>
      <c r="L32" s="35"/>
      <c r="M32" s="222">
        <f>ROUND((SUM(BE115:BE122)+SUM(BE140:BE437)), 2)*F32</f>
        <v>0</v>
      </c>
      <c r="N32" s="216"/>
      <c r="O32" s="216"/>
      <c r="P32" s="216"/>
      <c r="Q32" s="35"/>
      <c r="R32" s="36"/>
    </row>
    <row r="33" spans="2:18" s="1" customFormat="1" ht="14.45" customHeight="1">
      <c r="B33" s="34"/>
      <c r="C33" s="35"/>
      <c r="D33" s="35"/>
      <c r="E33" s="41" t="s">
        <v>38</v>
      </c>
      <c r="F33" s="42">
        <v>0.2</v>
      </c>
      <c r="G33" s="113" t="s">
        <v>37</v>
      </c>
      <c r="H33" s="222">
        <f>(SUM(BF115:BF122)+SUM(BF140:BF437))</f>
        <v>0</v>
      </c>
      <c r="I33" s="216"/>
      <c r="J33" s="216"/>
      <c r="K33" s="35"/>
      <c r="L33" s="35"/>
      <c r="M33" s="222">
        <f>ROUND((SUM(BF115:BF122)+SUM(BF140:BF437)), 2)*F33</f>
        <v>0</v>
      </c>
      <c r="N33" s="216"/>
      <c r="O33" s="216"/>
      <c r="P33" s="216"/>
      <c r="Q33" s="35"/>
      <c r="R33" s="36"/>
    </row>
    <row r="34" spans="2:18" s="1" customFormat="1" ht="14.45" hidden="1" customHeight="1">
      <c r="B34" s="34"/>
      <c r="C34" s="35"/>
      <c r="D34" s="35"/>
      <c r="E34" s="41" t="s">
        <v>39</v>
      </c>
      <c r="F34" s="42">
        <v>0.2</v>
      </c>
      <c r="G34" s="113" t="s">
        <v>37</v>
      </c>
      <c r="H34" s="222">
        <f>(SUM(BG115:BG122)+SUM(BG140:BG437))</f>
        <v>0</v>
      </c>
      <c r="I34" s="216"/>
      <c r="J34" s="216"/>
      <c r="K34" s="35"/>
      <c r="L34" s="35"/>
      <c r="M34" s="222">
        <v>0</v>
      </c>
      <c r="N34" s="216"/>
      <c r="O34" s="216"/>
      <c r="P34" s="216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40</v>
      </c>
      <c r="F35" s="42">
        <v>0.2</v>
      </c>
      <c r="G35" s="113" t="s">
        <v>37</v>
      </c>
      <c r="H35" s="222">
        <f>(SUM(BH115:BH122)+SUM(BH140:BH437))</f>
        <v>0</v>
      </c>
      <c r="I35" s="216"/>
      <c r="J35" s="216"/>
      <c r="K35" s="35"/>
      <c r="L35" s="35"/>
      <c r="M35" s="222">
        <v>0</v>
      </c>
      <c r="N35" s="216"/>
      <c r="O35" s="216"/>
      <c r="P35" s="216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41</v>
      </c>
      <c r="F36" s="42">
        <v>0</v>
      </c>
      <c r="G36" s="113" t="s">
        <v>37</v>
      </c>
      <c r="H36" s="222">
        <f>(SUM(BI115:BI122)+SUM(BI140:BI437))</f>
        <v>0</v>
      </c>
      <c r="I36" s="216"/>
      <c r="J36" s="216"/>
      <c r="K36" s="35"/>
      <c r="L36" s="35"/>
      <c r="M36" s="222">
        <v>0</v>
      </c>
      <c r="N36" s="216"/>
      <c r="O36" s="216"/>
      <c r="P36" s="216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9"/>
      <c r="D38" s="114" t="s">
        <v>42</v>
      </c>
      <c r="E38" s="74"/>
      <c r="F38" s="74"/>
      <c r="G38" s="115" t="s">
        <v>43</v>
      </c>
      <c r="H38" s="116" t="s">
        <v>44</v>
      </c>
      <c r="I38" s="74"/>
      <c r="J38" s="74"/>
      <c r="K38" s="74"/>
      <c r="L38" s="223">
        <f>SUM(M30:M36)</f>
        <v>0</v>
      </c>
      <c r="M38" s="223"/>
      <c r="N38" s="223"/>
      <c r="O38" s="223"/>
      <c r="P38" s="224"/>
      <c r="Q38" s="109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2"/>
    </row>
    <row r="42" spans="2:18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2"/>
    </row>
    <row r="43" spans="2:18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2"/>
    </row>
    <row r="44" spans="2:18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2"/>
    </row>
    <row r="45" spans="2:18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2"/>
    </row>
    <row r="46" spans="2:18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2"/>
    </row>
    <row r="47" spans="2:18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2"/>
    </row>
    <row r="48" spans="2:18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2"/>
    </row>
    <row r="49" spans="2:18">
      <c r="B49" s="2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2"/>
    </row>
    <row r="50" spans="2:18" s="1" customFormat="1" ht="15">
      <c r="B50" s="34"/>
      <c r="C50" s="35"/>
      <c r="D50" s="49" t="s">
        <v>45</v>
      </c>
      <c r="E50" s="50"/>
      <c r="F50" s="50"/>
      <c r="G50" s="50"/>
      <c r="H50" s="51"/>
      <c r="I50" s="35"/>
      <c r="J50" s="49" t="s">
        <v>46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1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2"/>
    </row>
    <row r="52" spans="2:18">
      <c r="B52" s="21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2"/>
    </row>
    <row r="53" spans="2:18">
      <c r="B53" s="21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2"/>
    </row>
    <row r="54" spans="2:18">
      <c r="B54" s="21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2"/>
    </row>
    <row r="55" spans="2:18">
      <c r="B55" s="21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2"/>
    </row>
    <row r="56" spans="2:18">
      <c r="B56" s="21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2"/>
    </row>
    <row r="57" spans="2:18">
      <c r="B57" s="21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2"/>
    </row>
    <row r="58" spans="2:18">
      <c r="B58" s="21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2"/>
    </row>
    <row r="59" spans="2:18" s="1" customFormat="1" ht="15">
      <c r="B59" s="34"/>
      <c r="C59" s="35"/>
      <c r="D59" s="54" t="s">
        <v>47</v>
      </c>
      <c r="E59" s="55"/>
      <c r="F59" s="55"/>
      <c r="G59" s="56" t="s">
        <v>48</v>
      </c>
      <c r="H59" s="57"/>
      <c r="I59" s="35"/>
      <c r="J59" s="54" t="s">
        <v>47</v>
      </c>
      <c r="K59" s="55"/>
      <c r="L59" s="55"/>
      <c r="M59" s="55"/>
      <c r="N59" s="56" t="s">
        <v>48</v>
      </c>
      <c r="O59" s="55"/>
      <c r="P59" s="57"/>
      <c r="Q59" s="35"/>
      <c r="R59" s="36"/>
    </row>
    <row r="60" spans="2:18">
      <c r="B60" s="21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2"/>
    </row>
    <row r="61" spans="2:18" s="1" customFormat="1" ht="15">
      <c r="B61" s="34"/>
      <c r="C61" s="35"/>
      <c r="D61" s="49" t="s">
        <v>49</v>
      </c>
      <c r="E61" s="50"/>
      <c r="F61" s="50"/>
      <c r="G61" s="50"/>
      <c r="H61" s="51"/>
      <c r="I61" s="35"/>
      <c r="J61" s="49" t="s">
        <v>50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1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2"/>
    </row>
    <row r="63" spans="2:18">
      <c r="B63" s="21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2"/>
    </row>
    <row r="64" spans="2:18">
      <c r="B64" s="21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2"/>
    </row>
    <row r="65" spans="2:18">
      <c r="B65" s="21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2"/>
    </row>
    <row r="66" spans="2:18">
      <c r="B66" s="21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2"/>
    </row>
    <row r="67" spans="2:18">
      <c r="B67" s="21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2"/>
    </row>
    <row r="68" spans="2:18">
      <c r="B68" s="21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2"/>
    </row>
    <row r="69" spans="2:18">
      <c r="B69" s="21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2"/>
    </row>
    <row r="70" spans="2:18" s="1" customFormat="1" ht="15">
      <c r="B70" s="34"/>
      <c r="C70" s="35"/>
      <c r="D70" s="54" t="s">
        <v>47</v>
      </c>
      <c r="E70" s="55"/>
      <c r="F70" s="55"/>
      <c r="G70" s="56" t="s">
        <v>48</v>
      </c>
      <c r="H70" s="57"/>
      <c r="I70" s="35"/>
      <c r="J70" s="54" t="s">
        <v>47</v>
      </c>
      <c r="K70" s="55"/>
      <c r="L70" s="55"/>
      <c r="M70" s="55"/>
      <c r="N70" s="56" t="s">
        <v>48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171" t="s">
        <v>1145</v>
      </c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29" t="s">
        <v>17</v>
      </c>
      <c r="D78" s="35"/>
      <c r="E78" s="35"/>
      <c r="F78" s="214" t="str">
        <f>F6</f>
        <v>Zateplenie obvodového plášťa - zníženie energetickej náročnosti - Kultúrny dom Podhorie</v>
      </c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35"/>
      <c r="R78" s="36"/>
    </row>
    <row r="79" spans="2:18" s="1" customFormat="1" ht="36.950000000000003" customHeight="1">
      <c r="B79" s="34"/>
      <c r="C79" s="68" t="s">
        <v>95</v>
      </c>
      <c r="D79" s="35"/>
      <c r="E79" s="35"/>
      <c r="F79" s="206" t="str">
        <f>F7</f>
        <v>01 - SO 01 Kultúrny dom</v>
      </c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29" t="s">
        <v>20</v>
      </c>
      <c r="D81" s="35"/>
      <c r="E81" s="35"/>
      <c r="F81" s="27" t="str">
        <f>F9</f>
        <v>Podhorie</v>
      </c>
      <c r="G81" s="35"/>
      <c r="H81" s="35"/>
      <c r="I81" s="35"/>
      <c r="J81" s="35"/>
      <c r="K81" s="29" t="s">
        <v>22</v>
      </c>
      <c r="L81" s="35"/>
      <c r="M81" s="218"/>
      <c r="N81" s="218"/>
      <c r="O81" s="218"/>
      <c r="P81" s="218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29" t="s">
        <v>23</v>
      </c>
      <c r="D83" s="35"/>
      <c r="E83" s="35"/>
      <c r="F83" s="27" t="str">
        <f>E12</f>
        <v>Obec Podhorie</v>
      </c>
      <c r="G83" s="35"/>
      <c r="H83" s="35"/>
      <c r="I83" s="35"/>
      <c r="J83" s="35"/>
      <c r="K83" s="29" t="s">
        <v>28</v>
      </c>
      <c r="L83" s="35"/>
      <c r="M83" s="175"/>
      <c r="N83" s="175"/>
      <c r="O83" s="175"/>
      <c r="P83" s="175"/>
      <c r="Q83" s="175"/>
      <c r="R83" s="36"/>
    </row>
    <row r="84" spans="2:47" s="1" customFormat="1" ht="14.45" customHeight="1">
      <c r="B84" s="34"/>
      <c r="C84" s="29" t="s">
        <v>27</v>
      </c>
      <c r="D84" s="35"/>
      <c r="E84" s="35"/>
      <c r="F84" s="27" t="str">
        <f>IF(E15="","",E15)</f>
        <v/>
      </c>
      <c r="G84" s="35"/>
      <c r="H84" s="35"/>
      <c r="I84" s="35"/>
      <c r="J84" s="35"/>
      <c r="K84" s="29" t="s">
        <v>30</v>
      </c>
      <c r="L84" s="35"/>
      <c r="M84" s="175"/>
      <c r="N84" s="175"/>
      <c r="O84" s="175"/>
      <c r="P84" s="175"/>
      <c r="Q84" s="175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25" t="s">
        <v>98</v>
      </c>
      <c r="D86" s="226"/>
      <c r="E86" s="226"/>
      <c r="F86" s="226"/>
      <c r="G86" s="226"/>
      <c r="H86" s="109"/>
      <c r="I86" s="109"/>
      <c r="J86" s="109"/>
      <c r="K86" s="109"/>
      <c r="L86" s="109"/>
      <c r="M86" s="109"/>
      <c r="N86" s="225" t="s">
        <v>99</v>
      </c>
      <c r="O86" s="226"/>
      <c r="P86" s="226"/>
      <c r="Q86" s="226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7" t="s">
        <v>100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02">
        <f>N140</f>
        <v>0</v>
      </c>
      <c r="O88" s="227"/>
      <c r="P88" s="227"/>
      <c r="Q88" s="227"/>
      <c r="R88" s="36"/>
      <c r="AU88" s="17" t="s">
        <v>101</v>
      </c>
    </row>
    <row r="89" spans="2:47" s="6" customFormat="1" ht="24.95" customHeight="1">
      <c r="B89" s="118"/>
      <c r="C89" s="119"/>
      <c r="D89" s="120" t="s">
        <v>102</v>
      </c>
      <c r="E89" s="119"/>
      <c r="F89" s="119"/>
      <c r="G89" s="119"/>
      <c r="H89" s="119"/>
      <c r="I89" s="119"/>
      <c r="J89" s="119"/>
      <c r="K89" s="119"/>
      <c r="L89" s="119"/>
      <c r="M89" s="119"/>
      <c r="N89" s="228">
        <f>N141</f>
        <v>0</v>
      </c>
      <c r="O89" s="229"/>
      <c r="P89" s="229"/>
      <c r="Q89" s="229"/>
      <c r="R89" s="121"/>
    </row>
    <row r="90" spans="2:47" s="7" customFormat="1" ht="19.899999999999999" customHeight="1">
      <c r="B90" s="122"/>
      <c r="C90" s="123"/>
      <c r="D90" s="97" t="s">
        <v>103</v>
      </c>
      <c r="E90" s="123"/>
      <c r="F90" s="123"/>
      <c r="G90" s="123"/>
      <c r="H90" s="123"/>
      <c r="I90" s="123"/>
      <c r="J90" s="123"/>
      <c r="K90" s="123"/>
      <c r="L90" s="123"/>
      <c r="M90" s="123"/>
      <c r="N90" s="193">
        <f>N142</f>
        <v>0</v>
      </c>
      <c r="O90" s="230"/>
      <c r="P90" s="230"/>
      <c r="Q90" s="230"/>
      <c r="R90" s="124"/>
    </row>
    <row r="91" spans="2:47" s="7" customFormat="1" ht="19.899999999999999" customHeight="1">
      <c r="B91" s="122"/>
      <c r="C91" s="123"/>
      <c r="D91" s="97" t="s">
        <v>104</v>
      </c>
      <c r="E91" s="123"/>
      <c r="F91" s="123"/>
      <c r="G91" s="123"/>
      <c r="H91" s="123"/>
      <c r="I91" s="123"/>
      <c r="J91" s="123"/>
      <c r="K91" s="123"/>
      <c r="L91" s="123"/>
      <c r="M91" s="123"/>
      <c r="N91" s="193">
        <f>N148</f>
        <v>0</v>
      </c>
      <c r="O91" s="230"/>
      <c r="P91" s="230"/>
      <c r="Q91" s="230"/>
      <c r="R91" s="124"/>
    </row>
    <row r="92" spans="2:47" s="7" customFormat="1" ht="19.899999999999999" customHeight="1">
      <c r="B92" s="122"/>
      <c r="C92" s="123"/>
      <c r="D92" s="97" t="s">
        <v>105</v>
      </c>
      <c r="E92" s="123"/>
      <c r="F92" s="123"/>
      <c r="G92" s="123"/>
      <c r="H92" s="123"/>
      <c r="I92" s="123"/>
      <c r="J92" s="123"/>
      <c r="K92" s="123"/>
      <c r="L92" s="123"/>
      <c r="M92" s="123"/>
      <c r="N92" s="193">
        <f>N151</f>
        <v>0</v>
      </c>
      <c r="O92" s="230"/>
      <c r="P92" s="230"/>
      <c r="Q92" s="230"/>
      <c r="R92" s="124"/>
    </row>
    <row r="93" spans="2:47" s="7" customFormat="1" ht="19.899999999999999" customHeight="1">
      <c r="B93" s="122"/>
      <c r="C93" s="123"/>
      <c r="D93" s="97" t="s">
        <v>106</v>
      </c>
      <c r="E93" s="123"/>
      <c r="F93" s="123"/>
      <c r="G93" s="123"/>
      <c r="H93" s="123"/>
      <c r="I93" s="123"/>
      <c r="J93" s="123"/>
      <c r="K93" s="123"/>
      <c r="L93" s="123"/>
      <c r="M93" s="123"/>
      <c r="N93" s="193">
        <f>N171</f>
        <v>0</v>
      </c>
      <c r="O93" s="230"/>
      <c r="P93" s="230"/>
      <c r="Q93" s="230"/>
      <c r="R93" s="124"/>
    </row>
    <row r="94" spans="2:47" s="7" customFormat="1" ht="19.899999999999999" customHeight="1">
      <c r="B94" s="122"/>
      <c r="C94" s="123"/>
      <c r="D94" s="97" t="s">
        <v>107</v>
      </c>
      <c r="E94" s="123"/>
      <c r="F94" s="123"/>
      <c r="G94" s="123"/>
      <c r="H94" s="123"/>
      <c r="I94" s="123"/>
      <c r="J94" s="123"/>
      <c r="K94" s="123"/>
      <c r="L94" s="123"/>
      <c r="M94" s="123"/>
      <c r="N94" s="193">
        <f>N195</f>
        <v>0</v>
      </c>
      <c r="O94" s="230"/>
      <c r="P94" s="230"/>
      <c r="Q94" s="230"/>
      <c r="R94" s="124"/>
    </row>
    <row r="95" spans="2:47" s="6" customFormat="1" ht="24.95" customHeight="1">
      <c r="B95" s="118"/>
      <c r="C95" s="119"/>
      <c r="D95" s="120" t="s">
        <v>108</v>
      </c>
      <c r="E95" s="119"/>
      <c r="F95" s="119"/>
      <c r="G95" s="119"/>
      <c r="H95" s="119"/>
      <c r="I95" s="119"/>
      <c r="J95" s="119"/>
      <c r="K95" s="119"/>
      <c r="L95" s="119"/>
      <c r="M95" s="119"/>
      <c r="N95" s="228">
        <f>N197</f>
        <v>0</v>
      </c>
      <c r="O95" s="229"/>
      <c r="P95" s="229"/>
      <c r="Q95" s="229"/>
      <c r="R95" s="121"/>
    </row>
    <row r="96" spans="2:47" s="7" customFormat="1" ht="19.899999999999999" customHeight="1">
      <c r="B96" s="122"/>
      <c r="C96" s="123"/>
      <c r="D96" s="97" t="s">
        <v>109</v>
      </c>
      <c r="E96" s="123"/>
      <c r="F96" s="123"/>
      <c r="G96" s="123"/>
      <c r="H96" s="123"/>
      <c r="I96" s="123"/>
      <c r="J96" s="123"/>
      <c r="K96" s="123"/>
      <c r="L96" s="123"/>
      <c r="M96" s="123"/>
      <c r="N96" s="193">
        <f>N198</f>
        <v>0</v>
      </c>
      <c r="O96" s="230"/>
      <c r="P96" s="230"/>
      <c r="Q96" s="230"/>
      <c r="R96" s="124"/>
    </row>
    <row r="97" spans="2:18" s="7" customFormat="1" ht="19.899999999999999" customHeight="1">
      <c r="B97" s="122"/>
      <c r="C97" s="123"/>
      <c r="D97" s="97" t="s">
        <v>110</v>
      </c>
      <c r="E97" s="123"/>
      <c r="F97" s="123"/>
      <c r="G97" s="123"/>
      <c r="H97" s="123"/>
      <c r="I97" s="123"/>
      <c r="J97" s="123"/>
      <c r="K97" s="123"/>
      <c r="L97" s="123"/>
      <c r="M97" s="123"/>
      <c r="N97" s="193">
        <f>N205</f>
        <v>0</v>
      </c>
      <c r="O97" s="230"/>
      <c r="P97" s="230"/>
      <c r="Q97" s="230"/>
      <c r="R97" s="124"/>
    </row>
    <row r="98" spans="2:18" s="7" customFormat="1" ht="19.899999999999999" customHeight="1">
      <c r="B98" s="122"/>
      <c r="C98" s="123"/>
      <c r="D98" s="97" t="s">
        <v>111</v>
      </c>
      <c r="E98" s="123"/>
      <c r="F98" s="123"/>
      <c r="G98" s="123"/>
      <c r="H98" s="123"/>
      <c r="I98" s="123"/>
      <c r="J98" s="123"/>
      <c r="K98" s="123"/>
      <c r="L98" s="123"/>
      <c r="M98" s="123"/>
      <c r="N98" s="193">
        <f>N217</f>
        <v>0</v>
      </c>
      <c r="O98" s="230"/>
      <c r="P98" s="230"/>
      <c r="Q98" s="230"/>
      <c r="R98" s="124"/>
    </row>
    <row r="99" spans="2:18" s="7" customFormat="1" ht="19.899999999999999" customHeight="1">
      <c r="B99" s="122"/>
      <c r="C99" s="123"/>
      <c r="D99" s="97" t="s">
        <v>112</v>
      </c>
      <c r="E99" s="123"/>
      <c r="F99" s="123"/>
      <c r="G99" s="123"/>
      <c r="H99" s="123"/>
      <c r="I99" s="123"/>
      <c r="J99" s="123"/>
      <c r="K99" s="123"/>
      <c r="L99" s="123"/>
      <c r="M99" s="123"/>
      <c r="N99" s="193">
        <f>N221</f>
        <v>0</v>
      </c>
      <c r="O99" s="230"/>
      <c r="P99" s="230"/>
      <c r="Q99" s="230"/>
      <c r="R99" s="124"/>
    </row>
    <row r="100" spans="2:18" s="7" customFormat="1" ht="19.899999999999999" customHeight="1">
      <c r="B100" s="122"/>
      <c r="C100" s="123"/>
      <c r="D100" s="97" t="s">
        <v>113</v>
      </c>
      <c r="E100" s="123"/>
      <c r="F100" s="123"/>
      <c r="G100" s="123"/>
      <c r="H100" s="123"/>
      <c r="I100" s="123"/>
      <c r="J100" s="123"/>
      <c r="K100" s="123"/>
      <c r="L100" s="123"/>
      <c r="M100" s="123"/>
      <c r="N100" s="193">
        <f>N228</f>
        <v>0</v>
      </c>
      <c r="O100" s="230"/>
      <c r="P100" s="230"/>
      <c r="Q100" s="230"/>
      <c r="R100" s="124"/>
    </row>
    <row r="101" spans="2:18" s="7" customFormat="1" ht="19.899999999999999" customHeight="1">
      <c r="B101" s="122"/>
      <c r="C101" s="123"/>
      <c r="D101" s="97" t="s">
        <v>114</v>
      </c>
      <c r="E101" s="123"/>
      <c r="F101" s="123"/>
      <c r="G101" s="123"/>
      <c r="H101" s="123"/>
      <c r="I101" s="123"/>
      <c r="J101" s="123"/>
      <c r="K101" s="123"/>
      <c r="L101" s="123"/>
      <c r="M101" s="123"/>
      <c r="N101" s="193">
        <f>N239</f>
        <v>0</v>
      </c>
      <c r="O101" s="230"/>
      <c r="P101" s="230"/>
      <c r="Q101" s="230"/>
      <c r="R101" s="124"/>
    </row>
    <row r="102" spans="2:18" s="7" customFormat="1" ht="19.899999999999999" customHeight="1">
      <c r="B102" s="122"/>
      <c r="C102" s="123"/>
      <c r="D102" s="97" t="s">
        <v>115</v>
      </c>
      <c r="E102" s="123"/>
      <c r="F102" s="123"/>
      <c r="G102" s="123"/>
      <c r="H102" s="123"/>
      <c r="I102" s="123"/>
      <c r="J102" s="123"/>
      <c r="K102" s="123"/>
      <c r="L102" s="123"/>
      <c r="M102" s="123"/>
      <c r="N102" s="193">
        <f>N246</f>
        <v>0</v>
      </c>
      <c r="O102" s="230"/>
      <c r="P102" s="230"/>
      <c r="Q102" s="230"/>
      <c r="R102" s="124"/>
    </row>
    <row r="103" spans="2:18" s="7" customFormat="1" ht="19.899999999999999" customHeight="1">
      <c r="B103" s="122"/>
      <c r="C103" s="123"/>
      <c r="D103" s="97" t="s">
        <v>116</v>
      </c>
      <c r="E103" s="123"/>
      <c r="F103" s="123"/>
      <c r="G103" s="123"/>
      <c r="H103" s="123"/>
      <c r="I103" s="123"/>
      <c r="J103" s="123"/>
      <c r="K103" s="123"/>
      <c r="L103" s="123"/>
      <c r="M103" s="123"/>
      <c r="N103" s="193">
        <f>N270</f>
        <v>0</v>
      </c>
      <c r="O103" s="230"/>
      <c r="P103" s="230"/>
      <c r="Q103" s="230"/>
      <c r="R103" s="124"/>
    </row>
    <row r="104" spans="2:18" s="7" customFormat="1" ht="19.899999999999999" customHeight="1">
      <c r="B104" s="122"/>
      <c r="C104" s="123"/>
      <c r="D104" s="97" t="s">
        <v>117</v>
      </c>
      <c r="E104" s="123"/>
      <c r="F104" s="123"/>
      <c r="G104" s="123"/>
      <c r="H104" s="123"/>
      <c r="I104" s="123"/>
      <c r="J104" s="123"/>
      <c r="K104" s="123"/>
      <c r="L104" s="123"/>
      <c r="M104" s="123"/>
      <c r="N104" s="193">
        <f>N284</f>
        <v>0</v>
      </c>
      <c r="O104" s="230"/>
      <c r="P104" s="230"/>
      <c r="Q104" s="230"/>
      <c r="R104" s="124"/>
    </row>
    <row r="105" spans="2:18" s="7" customFormat="1" ht="19.899999999999999" customHeight="1">
      <c r="B105" s="122"/>
      <c r="C105" s="123"/>
      <c r="D105" s="97" t="s">
        <v>118</v>
      </c>
      <c r="E105" s="123"/>
      <c r="F105" s="123"/>
      <c r="G105" s="123"/>
      <c r="H105" s="123"/>
      <c r="I105" s="123"/>
      <c r="J105" s="123"/>
      <c r="K105" s="123"/>
      <c r="L105" s="123"/>
      <c r="M105" s="123"/>
      <c r="N105" s="193">
        <f>N287</f>
        <v>0</v>
      </c>
      <c r="O105" s="230"/>
      <c r="P105" s="230"/>
      <c r="Q105" s="230"/>
      <c r="R105" s="124"/>
    </row>
    <row r="106" spans="2:18" s="7" customFormat="1" ht="19.899999999999999" customHeight="1">
      <c r="B106" s="122"/>
      <c r="C106" s="123"/>
      <c r="D106" s="97" t="s">
        <v>119</v>
      </c>
      <c r="E106" s="123"/>
      <c r="F106" s="123"/>
      <c r="G106" s="123"/>
      <c r="H106" s="123"/>
      <c r="I106" s="123"/>
      <c r="J106" s="123"/>
      <c r="K106" s="123"/>
      <c r="L106" s="123"/>
      <c r="M106" s="123"/>
      <c r="N106" s="193">
        <f>N307</f>
        <v>0</v>
      </c>
      <c r="O106" s="230"/>
      <c r="P106" s="230"/>
      <c r="Q106" s="230"/>
      <c r="R106" s="124"/>
    </row>
    <row r="107" spans="2:18" s="7" customFormat="1" ht="19.899999999999999" customHeight="1">
      <c r="B107" s="122"/>
      <c r="C107" s="123"/>
      <c r="D107" s="97" t="s">
        <v>120</v>
      </c>
      <c r="E107" s="123"/>
      <c r="F107" s="123"/>
      <c r="G107" s="123"/>
      <c r="H107" s="123"/>
      <c r="I107" s="123"/>
      <c r="J107" s="123"/>
      <c r="K107" s="123"/>
      <c r="L107" s="123"/>
      <c r="M107" s="123"/>
      <c r="N107" s="193">
        <f>N338</f>
        <v>0</v>
      </c>
      <c r="O107" s="230"/>
      <c r="P107" s="230"/>
      <c r="Q107" s="230"/>
      <c r="R107" s="124"/>
    </row>
    <row r="108" spans="2:18" s="7" customFormat="1" ht="19.899999999999999" customHeight="1">
      <c r="B108" s="122"/>
      <c r="C108" s="123"/>
      <c r="D108" s="97" t="s">
        <v>121</v>
      </c>
      <c r="E108" s="123"/>
      <c r="F108" s="123"/>
      <c r="G108" s="123"/>
      <c r="H108" s="123"/>
      <c r="I108" s="123"/>
      <c r="J108" s="123"/>
      <c r="K108" s="123"/>
      <c r="L108" s="123"/>
      <c r="M108" s="123"/>
      <c r="N108" s="193">
        <f>N346</f>
        <v>0</v>
      </c>
      <c r="O108" s="230"/>
      <c r="P108" s="230"/>
      <c r="Q108" s="230"/>
      <c r="R108" s="124"/>
    </row>
    <row r="109" spans="2:18" s="7" customFormat="1" ht="19.899999999999999" customHeight="1">
      <c r="B109" s="122"/>
      <c r="C109" s="123"/>
      <c r="D109" s="97" t="s">
        <v>122</v>
      </c>
      <c r="E109" s="123"/>
      <c r="F109" s="123"/>
      <c r="G109" s="123"/>
      <c r="H109" s="123"/>
      <c r="I109" s="123"/>
      <c r="J109" s="123"/>
      <c r="K109" s="123"/>
      <c r="L109" s="123"/>
      <c r="M109" s="123"/>
      <c r="N109" s="193">
        <f>N352</f>
        <v>0</v>
      </c>
      <c r="O109" s="230"/>
      <c r="P109" s="230"/>
      <c r="Q109" s="230"/>
      <c r="R109" s="124"/>
    </row>
    <row r="110" spans="2:18" s="6" customFormat="1" ht="24.95" customHeight="1">
      <c r="B110" s="118"/>
      <c r="C110" s="119"/>
      <c r="D110" s="120" t="s">
        <v>123</v>
      </c>
      <c r="E110" s="119"/>
      <c r="F110" s="119"/>
      <c r="G110" s="119"/>
      <c r="H110" s="119"/>
      <c r="I110" s="119"/>
      <c r="J110" s="119"/>
      <c r="K110" s="119"/>
      <c r="L110" s="119"/>
      <c r="M110" s="119"/>
      <c r="N110" s="228">
        <f>N356</f>
        <v>0</v>
      </c>
      <c r="O110" s="229"/>
      <c r="P110" s="229"/>
      <c r="Q110" s="229"/>
      <c r="R110" s="121"/>
    </row>
    <row r="111" spans="2:18" s="7" customFormat="1" ht="19.899999999999999" customHeight="1">
      <c r="B111" s="122"/>
      <c r="C111" s="123"/>
      <c r="D111" s="97" t="s">
        <v>124</v>
      </c>
      <c r="E111" s="123"/>
      <c r="F111" s="123"/>
      <c r="G111" s="123"/>
      <c r="H111" s="123"/>
      <c r="I111" s="123"/>
      <c r="J111" s="123"/>
      <c r="K111" s="123"/>
      <c r="L111" s="123"/>
      <c r="M111" s="123"/>
      <c r="N111" s="193">
        <f>N357</f>
        <v>0</v>
      </c>
      <c r="O111" s="230"/>
      <c r="P111" s="230"/>
      <c r="Q111" s="230"/>
      <c r="R111" s="124"/>
    </row>
    <row r="112" spans="2:18" s="7" customFormat="1" ht="19.899999999999999" customHeight="1">
      <c r="B112" s="122"/>
      <c r="C112" s="123"/>
      <c r="D112" s="97" t="s">
        <v>125</v>
      </c>
      <c r="E112" s="123"/>
      <c r="F112" s="123"/>
      <c r="G112" s="123"/>
      <c r="H112" s="123"/>
      <c r="I112" s="123"/>
      <c r="J112" s="123"/>
      <c r="K112" s="123"/>
      <c r="L112" s="123"/>
      <c r="M112" s="123"/>
      <c r="N112" s="193">
        <f>N428</f>
        <v>0</v>
      </c>
      <c r="O112" s="230"/>
      <c r="P112" s="230"/>
      <c r="Q112" s="230"/>
      <c r="R112" s="124"/>
    </row>
    <row r="113" spans="2:65" s="6" customFormat="1" ht="24.95" customHeight="1">
      <c r="B113" s="118"/>
      <c r="C113" s="119"/>
      <c r="D113" s="120" t="s">
        <v>126</v>
      </c>
      <c r="E113" s="119"/>
      <c r="F113" s="119"/>
      <c r="G113" s="119"/>
      <c r="H113" s="119"/>
      <c r="I113" s="119"/>
      <c r="J113" s="119"/>
      <c r="K113" s="119"/>
      <c r="L113" s="119"/>
      <c r="M113" s="119"/>
      <c r="N113" s="228">
        <f>N433</f>
        <v>0</v>
      </c>
      <c r="O113" s="229"/>
      <c r="P113" s="229"/>
      <c r="Q113" s="229"/>
      <c r="R113" s="121"/>
    </row>
    <row r="114" spans="2:65" s="1" customFormat="1" ht="21.75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65" s="1" customFormat="1" ht="29.25" customHeight="1">
      <c r="B115" s="34"/>
      <c r="C115" s="117" t="s">
        <v>127</v>
      </c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227">
        <f>ROUND(N116+N117+N118+N119+N120+N121,2)</f>
        <v>0</v>
      </c>
      <c r="O115" s="231"/>
      <c r="P115" s="231"/>
      <c r="Q115" s="231"/>
      <c r="R115" s="36"/>
      <c r="T115" s="125"/>
      <c r="U115" s="126" t="s">
        <v>35</v>
      </c>
    </row>
    <row r="116" spans="2:65" s="1" customFormat="1" ht="18" customHeight="1">
      <c r="B116" s="127"/>
      <c r="C116" s="128"/>
      <c r="D116" s="190" t="s">
        <v>128</v>
      </c>
      <c r="E116" s="232"/>
      <c r="F116" s="232"/>
      <c r="G116" s="232"/>
      <c r="H116" s="232"/>
      <c r="I116" s="128"/>
      <c r="J116" s="128"/>
      <c r="K116" s="128"/>
      <c r="L116" s="128"/>
      <c r="M116" s="128"/>
      <c r="N116" s="192">
        <f>ROUND(N88*T116,2)</f>
        <v>0</v>
      </c>
      <c r="O116" s="233"/>
      <c r="P116" s="233"/>
      <c r="Q116" s="233"/>
      <c r="R116" s="130"/>
      <c r="S116" s="128"/>
      <c r="T116" s="131"/>
      <c r="U116" s="132" t="s">
        <v>38</v>
      </c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4" t="s">
        <v>129</v>
      </c>
      <c r="AZ116" s="133"/>
      <c r="BA116" s="133"/>
      <c r="BB116" s="133"/>
      <c r="BC116" s="133"/>
      <c r="BD116" s="133"/>
      <c r="BE116" s="135">
        <f t="shared" ref="BE116:BE121" si="0">IF(U116="základná",N116,0)</f>
        <v>0</v>
      </c>
      <c r="BF116" s="135">
        <f t="shared" ref="BF116:BF121" si="1">IF(U116="znížená",N116,0)</f>
        <v>0</v>
      </c>
      <c r="BG116" s="135">
        <f t="shared" ref="BG116:BG121" si="2">IF(U116="zákl. prenesená",N116,0)</f>
        <v>0</v>
      </c>
      <c r="BH116" s="135">
        <f t="shared" ref="BH116:BH121" si="3">IF(U116="zníž. prenesená",N116,0)</f>
        <v>0</v>
      </c>
      <c r="BI116" s="135">
        <f t="shared" ref="BI116:BI121" si="4">IF(U116="nulová",N116,0)</f>
        <v>0</v>
      </c>
      <c r="BJ116" s="134" t="s">
        <v>130</v>
      </c>
      <c r="BK116" s="133"/>
      <c r="BL116" s="133"/>
      <c r="BM116" s="133"/>
    </row>
    <row r="117" spans="2:65" s="1" customFormat="1" ht="18" customHeight="1">
      <c r="B117" s="127"/>
      <c r="C117" s="128"/>
      <c r="D117" s="190" t="s">
        <v>131</v>
      </c>
      <c r="E117" s="232"/>
      <c r="F117" s="232"/>
      <c r="G117" s="232"/>
      <c r="H117" s="232"/>
      <c r="I117" s="128"/>
      <c r="J117" s="128"/>
      <c r="K117" s="128"/>
      <c r="L117" s="128"/>
      <c r="M117" s="128"/>
      <c r="N117" s="192">
        <f>ROUND(N88*T117,2)</f>
        <v>0</v>
      </c>
      <c r="O117" s="233"/>
      <c r="P117" s="233"/>
      <c r="Q117" s="233"/>
      <c r="R117" s="130"/>
      <c r="S117" s="128"/>
      <c r="T117" s="131"/>
      <c r="U117" s="132" t="s">
        <v>38</v>
      </c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  <c r="AX117" s="133"/>
      <c r="AY117" s="134" t="s">
        <v>129</v>
      </c>
      <c r="AZ117" s="133"/>
      <c r="BA117" s="133"/>
      <c r="BB117" s="133"/>
      <c r="BC117" s="133"/>
      <c r="BD117" s="133"/>
      <c r="BE117" s="135">
        <f t="shared" si="0"/>
        <v>0</v>
      </c>
      <c r="BF117" s="135">
        <f t="shared" si="1"/>
        <v>0</v>
      </c>
      <c r="BG117" s="135">
        <f t="shared" si="2"/>
        <v>0</v>
      </c>
      <c r="BH117" s="135">
        <f t="shared" si="3"/>
        <v>0</v>
      </c>
      <c r="BI117" s="135">
        <f t="shared" si="4"/>
        <v>0</v>
      </c>
      <c r="BJ117" s="134" t="s">
        <v>130</v>
      </c>
      <c r="BK117" s="133"/>
      <c r="BL117" s="133"/>
      <c r="BM117" s="133"/>
    </row>
    <row r="118" spans="2:65" s="1" customFormat="1" ht="18" customHeight="1">
      <c r="B118" s="127"/>
      <c r="C118" s="128"/>
      <c r="D118" s="190" t="s">
        <v>132</v>
      </c>
      <c r="E118" s="232"/>
      <c r="F118" s="232"/>
      <c r="G118" s="232"/>
      <c r="H118" s="232"/>
      <c r="I118" s="128"/>
      <c r="J118" s="128"/>
      <c r="K118" s="128"/>
      <c r="L118" s="128"/>
      <c r="M118" s="128"/>
      <c r="N118" s="192">
        <f>ROUND(N88*T118,2)</f>
        <v>0</v>
      </c>
      <c r="O118" s="233"/>
      <c r="P118" s="233"/>
      <c r="Q118" s="233"/>
      <c r="R118" s="130"/>
      <c r="S118" s="128"/>
      <c r="T118" s="131"/>
      <c r="U118" s="132" t="s">
        <v>38</v>
      </c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4" t="s">
        <v>129</v>
      </c>
      <c r="AZ118" s="133"/>
      <c r="BA118" s="133"/>
      <c r="BB118" s="133"/>
      <c r="BC118" s="133"/>
      <c r="BD118" s="133"/>
      <c r="BE118" s="135">
        <f t="shared" si="0"/>
        <v>0</v>
      </c>
      <c r="BF118" s="135">
        <f t="shared" si="1"/>
        <v>0</v>
      </c>
      <c r="BG118" s="135">
        <f t="shared" si="2"/>
        <v>0</v>
      </c>
      <c r="BH118" s="135">
        <f t="shared" si="3"/>
        <v>0</v>
      </c>
      <c r="BI118" s="135">
        <f t="shared" si="4"/>
        <v>0</v>
      </c>
      <c r="BJ118" s="134" t="s">
        <v>130</v>
      </c>
      <c r="BK118" s="133"/>
      <c r="BL118" s="133"/>
      <c r="BM118" s="133"/>
    </row>
    <row r="119" spans="2:65" s="1" customFormat="1" ht="18" customHeight="1">
      <c r="B119" s="127"/>
      <c r="C119" s="128"/>
      <c r="D119" s="190" t="s">
        <v>133</v>
      </c>
      <c r="E119" s="232"/>
      <c r="F119" s="232"/>
      <c r="G119" s="232"/>
      <c r="H119" s="232"/>
      <c r="I119" s="128"/>
      <c r="J119" s="128"/>
      <c r="K119" s="128"/>
      <c r="L119" s="128"/>
      <c r="M119" s="128"/>
      <c r="N119" s="192">
        <f>ROUND(N88*T119,2)</f>
        <v>0</v>
      </c>
      <c r="O119" s="233"/>
      <c r="P119" s="233"/>
      <c r="Q119" s="233"/>
      <c r="R119" s="130"/>
      <c r="S119" s="128"/>
      <c r="T119" s="131"/>
      <c r="U119" s="132" t="s">
        <v>38</v>
      </c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4" t="s">
        <v>129</v>
      </c>
      <c r="AZ119" s="133"/>
      <c r="BA119" s="133"/>
      <c r="BB119" s="133"/>
      <c r="BC119" s="133"/>
      <c r="BD119" s="133"/>
      <c r="BE119" s="135">
        <f t="shared" si="0"/>
        <v>0</v>
      </c>
      <c r="BF119" s="135">
        <f t="shared" si="1"/>
        <v>0</v>
      </c>
      <c r="BG119" s="135">
        <f t="shared" si="2"/>
        <v>0</v>
      </c>
      <c r="BH119" s="135">
        <f t="shared" si="3"/>
        <v>0</v>
      </c>
      <c r="BI119" s="135">
        <f t="shared" si="4"/>
        <v>0</v>
      </c>
      <c r="BJ119" s="134" t="s">
        <v>130</v>
      </c>
      <c r="BK119" s="133"/>
      <c r="BL119" s="133"/>
      <c r="BM119" s="133"/>
    </row>
    <row r="120" spans="2:65" s="1" customFormat="1" ht="18" customHeight="1">
      <c r="B120" s="127"/>
      <c r="C120" s="128"/>
      <c r="D120" s="190" t="s">
        <v>134</v>
      </c>
      <c r="E120" s="232"/>
      <c r="F120" s="232"/>
      <c r="G120" s="232"/>
      <c r="H120" s="232"/>
      <c r="I120" s="128"/>
      <c r="J120" s="128"/>
      <c r="K120" s="128"/>
      <c r="L120" s="128"/>
      <c r="M120" s="128"/>
      <c r="N120" s="192">
        <f>ROUND(N88*T120,2)</f>
        <v>0</v>
      </c>
      <c r="O120" s="233"/>
      <c r="P120" s="233"/>
      <c r="Q120" s="233"/>
      <c r="R120" s="130"/>
      <c r="S120" s="128"/>
      <c r="T120" s="131"/>
      <c r="U120" s="132" t="s">
        <v>38</v>
      </c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3"/>
      <c r="AY120" s="134" t="s">
        <v>129</v>
      </c>
      <c r="AZ120" s="133"/>
      <c r="BA120" s="133"/>
      <c r="BB120" s="133"/>
      <c r="BC120" s="133"/>
      <c r="BD120" s="133"/>
      <c r="BE120" s="135">
        <f t="shared" si="0"/>
        <v>0</v>
      </c>
      <c r="BF120" s="135">
        <f t="shared" si="1"/>
        <v>0</v>
      </c>
      <c r="BG120" s="135">
        <f t="shared" si="2"/>
        <v>0</v>
      </c>
      <c r="BH120" s="135">
        <f t="shared" si="3"/>
        <v>0</v>
      </c>
      <c r="BI120" s="135">
        <f t="shared" si="4"/>
        <v>0</v>
      </c>
      <c r="BJ120" s="134" t="s">
        <v>130</v>
      </c>
      <c r="BK120" s="133"/>
      <c r="BL120" s="133"/>
      <c r="BM120" s="133"/>
    </row>
    <row r="121" spans="2:65" s="1" customFormat="1" ht="18" customHeight="1">
      <c r="B121" s="127"/>
      <c r="C121" s="128"/>
      <c r="D121" s="129" t="s">
        <v>135</v>
      </c>
      <c r="E121" s="128"/>
      <c r="F121" s="128"/>
      <c r="G121" s="128"/>
      <c r="H121" s="128"/>
      <c r="I121" s="128"/>
      <c r="J121" s="128"/>
      <c r="K121" s="128"/>
      <c r="L121" s="128"/>
      <c r="M121" s="128"/>
      <c r="N121" s="192">
        <f>ROUND(N88*T121,2)</f>
        <v>0</v>
      </c>
      <c r="O121" s="233"/>
      <c r="P121" s="233"/>
      <c r="Q121" s="233"/>
      <c r="R121" s="130"/>
      <c r="S121" s="128"/>
      <c r="T121" s="136"/>
      <c r="U121" s="137" t="s">
        <v>38</v>
      </c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3"/>
      <c r="AW121" s="133"/>
      <c r="AX121" s="133"/>
      <c r="AY121" s="134" t="s">
        <v>136</v>
      </c>
      <c r="AZ121" s="133"/>
      <c r="BA121" s="133"/>
      <c r="BB121" s="133"/>
      <c r="BC121" s="133"/>
      <c r="BD121" s="133"/>
      <c r="BE121" s="135">
        <f t="shared" si="0"/>
        <v>0</v>
      </c>
      <c r="BF121" s="135">
        <f t="shared" si="1"/>
        <v>0</v>
      </c>
      <c r="BG121" s="135">
        <f t="shared" si="2"/>
        <v>0</v>
      </c>
      <c r="BH121" s="135">
        <f t="shared" si="3"/>
        <v>0</v>
      </c>
      <c r="BI121" s="135">
        <f t="shared" si="4"/>
        <v>0</v>
      </c>
      <c r="BJ121" s="134" t="s">
        <v>130</v>
      </c>
      <c r="BK121" s="133"/>
      <c r="BL121" s="133"/>
      <c r="BM121" s="133"/>
    </row>
    <row r="122" spans="2:65" s="1" customFormat="1"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6"/>
    </row>
    <row r="123" spans="2:65" s="1" customFormat="1" ht="29.25" customHeight="1">
      <c r="B123" s="34"/>
      <c r="C123" s="108" t="s">
        <v>89</v>
      </c>
      <c r="D123" s="109"/>
      <c r="E123" s="109"/>
      <c r="F123" s="109"/>
      <c r="G123" s="109"/>
      <c r="H123" s="109"/>
      <c r="I123" s="109"/>
      <c r="J123" s="109"/>
      <c r="K123" s="109"/>
      <c r="L123" s="203">
        <f>ROUND(SUM(N88+N115),2)</f>
        <v>0</v>
      </c>
      <c r="M123" s="203"/>
      <c r="N123" s="203"/>
      <c r="O123" s="203"/>
      <c r="P123" s="203"/>
      <c r="Q123" s="203"/>
      <c r="R123" s="36"/>
    </row>
    <row r="124" spans="2:65" s="1" customFormat="1" ht="6.95" customHeight="1">
      <c r="B124" s="58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60"/>
    </row>
    <row r="128" spans="2:65" s="1" customFormat="1" ht="6.95" customHeight="1">
      <c r="B128" s="61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3"/>
    </row>
    <row r="129" spans="2:65" s="1" customFormat="1" ht="36.950000000000003" customHeight="1">
      <c r="B129" s="34"/>
      <c r="C129" s="171" t="s">
        <v>1147</v>
      </c>
      <c r="D129" s="216"/>
      <c r="E129" s="216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36"/>
    </row>
    <row r="130" spans="2:65" s="1" customFormat="1" ht="6.95" customHeight="1"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6"/>
    </row>
    <row r="131" spans="2:65" s="1" customFormat="1" ht="30" customHeight="1">
      <c r="B131" s="34"/>
      <c r="C131" s="29" t="s">
        <v>17</v>
      </c>
      <c r="D131" s="35"/>
      <c r="E131" s="35"/>
      <c r="F131" s="214" t="str">
        <f>F6</f>
        <v>Zateplenie obvodového plášťa - zníženie energetickej náročnosti - Kultúrny dom Podhorie</v>
      </c>
      <c r="G131" s="215"/>
      <c r="H131" s="215"/>
      <c r="I131" s="215"/>
      <c r="J131" s="215"/>
      <c r="K131" s="215"/>
      <c r="L131" s="215"/>
      <c r="M131" s="215"/>
      <c r="N131" s="215"/>
      <c r="O131" s="215"/>
      <c r="P131" s="215"/>
      <c r="Q131" s="35"/>
      <c r="R131" s="36"/>
    </row>
    <row r="132" spans="2:65" s="1" customFormat="1" ht="36.950000000000003" customHeight="1">
      <c r="B132" s="34"/>
      <c r="C132" s="68" t="s">
        <v>95</v>
      </c>
      <c r="D132" s="35"/>
      <c r="E132" s="35"/>
      <c r="F132" s="206" t="str">
        <f>F7</f>
        <v>01 - SO 01 Kultúrny dom</v>
      </c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35"/>
      <c r="R132" s="36"/>
    </row>
    <row r="133" spans="2:65" s="1" customFormat="1" ht="6.95" customHeight="1">
      <c r="B133" s="34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6"/>
    </row>
    <row r="134" spans="2:65" s="1" customFormat="1" ht="18" customHeight="1">
      <c r="B134" s="34"/>
      <c r="C134" s="29" t="s">
        <v>20</v>
      </c>
      <c r="D134" s="35"/>
      <c r="E134" s="35"/>
      <c r="F134" s="27" t="str">
        <f>F9</f>
        <v>Podhorie</v>
      </c>
      <c r="G134" s="35"/>
      <c r="H134" s="35"/>
      <c r="I134" s="35"/>
      <c r="J134" s="35"/>
      <c r="K134" s="29" t="s">
        <v>22</v>
      </c>
      <c r="L134" s="35"/>
      <c r="M134" s="218" t="str">
        <f>IF(O9="","",O9)</f>
        <v/>
      </c>
      <c r="N134" s="218"/>
      <c r="O134" s="218"/>
      <c r="P134" s="218"/>
      <c r="Q134" s="35"/>
      <c r="R134" s="36"/>
    </row>
    <row r="135" spans="2:65" s="1" customFormat="1" ht="6.95" customHeight="1">
      <c r="B135" s="34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6"/>
    </row>
    <row r="136" spans="2:65" s="1" customFormat="1" ht="15">
      <c r="B136" s="34"/>
      <c r="C136" s="29" t="s">
        <v>23</v>
      </c>
      <c r="D136" s="35"/>
      <c r="E136" s="35"/>
      <c r="F136" s="27" t="str">
        <f>E12</f>
        <v>Obec Podhorie</v>
      </c>
      <c r="G136" s="35"/>
      <c r="H136" s="35"/>
      <c r="I136" s="35"/>
      <c r="J136" s="35"/>
      <c r="K136" s="29" t="s">
        <v>28</v>
      </c>
      <c r="L136" s="35"/>
      <c r="M136" s="175"/>
      <c r="N136" s="175"/>
      <c r="O136" s="175"/>
      <c r="P136" s="175"/>
      <c r="Q136" s="175"/>
      <c r="R136" s="36"/>
    </row>
    <row r="137" spans="2:65" s="1" customFormat="1" ht="14.45" customHeight="1">
      <c r="B137" s="34"/>
      <c r="C137" s="29" t="s">
        <v>27</v>
      </c>
      <c r="D137" s="35"/>
      <c r="E137" s="35"/>
      <c r="F137" s="27" t="str">
        <f>IF(E15="","",E15)</f>
        <v/>
      </c>
      <c r="G137" s="35"/>
      <c r="H137" s="35"/>
      <c r="I137" s="35"/>
      <c r="J137" s="35"/>
      <c r="K137" s="29" t="s">
        <v>30</v>
      </c>
      <c r="L137" s="35"/>
      <c r="M137" s="175"/>
      <c r="N137" s="175"/>
      <c r="O137" s="175"/>
      <c r="P137" s="175"/>
      <c r="Q137" s="175"/>
      <c r="R137" s="36"/>
    </row>
    <row r="138" spans="2:65" s="1" customFormat="1" ht="10.35" customHeight="1">
      <c r="B138" s="34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6"/>
    </row>
    <row r="139" spans="2:65" s="8" customFormat="1" ht="29.25" customHeight="1">
      <c r="B139" s="138"/>
      <c r="C139" s="139" t="s">
        <v>137</v>
      </c>
      <c r="D139" s="140" t="s">
        <v>138</v>
      </c>
      <c r="E139" s="140" t="s">
        <v>53</v>
      </c>
      <c r="F139" s="234" t="s">
        <v>139</v>
      </c>
      <c r="G139" s="234"/>
      <c r="H139" s="234"/>
      <c r="I139" s="234"/>
      <c r="J139" s="140" t="s">
        <v>140</v>
      </c>
      <c r="K139" s="140" t="s">
        <v>141</v>
      </c>
      <c r="L139" s="235" t="s">
        <v>142</v>
      </c>
      <c r="M139" s="235"/>
      <c r="N139" s="234" t="s">
        <v>99</v>
      </c>
      <c r="O139" s="234"/>
      <c r="P139" s="234"/>
      <c r="Q139" s="236"/>
      <c r="R139" s="141"/>
      <c r="T139" s="75" t="s">
        <v>143</v>
      </c>
      <c r="U139" s="76" t="s">
        <v>35</v>
      </c>
      <c r="V139" s="76" t="s">
        <v>144</v>
      </c>
      <c r="W139" s="76" t="s">
        <v>145</v>
      </c>
      <c r="X139" s="76" t="s">
        <v>146</v>
      </c>
      <c r="Y139" s="76" t="s">
        <v>147</v>
      </c>
      <c r="Z139" s="76" t="s">
        <v>148</v>
      </c>
      <c r="AA139" s="77" t="s">
        <v>149</v>
      </c>
    </row>
    <row r="140" spans="2:65" s="1" customFormat="1" ht="29.25" customHeight="1">
      <c r="B140" s="34"/>
      <c r="C140" s="79" t="s">
        <v>97</v>
      </c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252">
        <f>BK140</f>
        <v>0</v>
      </c>
      <c r="O140" s="253"/>
      <c r="P140" s="253"/>
      <c r="Q140" s="253"/>
      <c r="R140" s="36"/>
      <c r="T140" s="78"/>
      <c r="U140" s="50"/>
      <c r="V140" s="50"/>
      <c r="W140" s="142">
        <f>W141+W197+W356+W433+W438</f>
        <v>0</v>
      </c>
      <c r="X140" s="50"/>
      <c r="Y140" s="142">
        <f>Y141+Y197+Y356+Y433+Y438</f>
        <v>198.96354183060004</v>
      </c>
      <c r="Z140" s="50"/>
      <c r="AA140" s="143">
        <f>AA141+AA197+AA356+AA433+AA438</f>
        <v>6.8044640000000003</v>
      </c>
      <c r="AT140" s="17" t="s">
        <v>70</v>
      </c>
      <c r="AU140" s="17" t="s">
        <v>101</v>
      </c>
      <c r="BK140" s="144">
        <f>BK141+BK197+BK356+BK433+BK438</f>
        <v>0</v>
      </c>
    </row>
    <row r="141" spans="2:65" s="9" customFormat="1" ht="37.35" customHeight="1">
      <c r="B141" s="145"/>
      <c r="C141" s="146"/>
      <c r="D141" s="147" t="s">
        <v>102</v>
      </c>
      <c r="E141" s="147"/>
      <c r="F141" s="147"/>
      <c r="G141" s="147"/>
      <c r="H141" s="147"/>
      <c r="I141" s="147"/>
      <c r="J141" s="147"/>
      <c r="K141" s="147"/>
      <c r="L141" s="147"/>
      <c r="M141" s="147"/>
      <c r="N141" s="254">
        <f>BK141</f>
        <v>0</v>
      </c>
      <c r="O141" s="228"/>
      <c r="P141" s="228"/>
      <c r="Q141" s="228"/>
      <c r="R141" s="148"/>
      <c r="T141" s="149"/>
      <c r="U141" s="146"/>
      <c r="V141" s="146"/>
      <c r="W141" s="150">
        <f>W142+W148+W151+W171+W195</f>
        <v>0</v>
      </c>
      <c r="X141" s="146"/>
      <c r="Y141" s="150">
        <f>Y142+Y148+Y151+Y171+Y195</f>
        <v>186.78783744060001</v>
      </c>
      <c r="Z141" s="146"/>
      <c r="AA141" s="151">
        <f>AA142+AA148+AA151+AA171+AA195</f>
        <v>6.8044640000000003</v>
      </c>
      <c r="AR141" s="152" t="s">
        <v>79</v>
      </c>
      <c r="AT141" s="153" t="s">
        <v>70</v>
      </c>
      <c r="AU141" s="153" t="s">
        <v>71</v>
      </c>
      <c r="AY141" s="152" t="s">
        <v>150</v>
      </c>
      <c r="BK141" s="154">
        <f>BK142+BK148+BK151+BK171+BK195</f>
        <v>0</v>
      </c>
    </row>
    <row r="142" spans="2:65" s="9" customFormat="1" ht="19.899999999999999" customHeight="1">
      <c r="B142" s="145"/>
      <c r="C142" s="146"/>
      <c r="D142" s="155" t="s">
        <v>103</v>
      </c>
      <c r="E142" s="155"/>
      <c r="F142" s="155"/>
      <c r="G142" s="155"/>
      <c r="H142" s="155"/>
      <c r="I142" s="155"/>
      <c r="J142" s="155"/>
      <c r="K142" s="155"/>
      <c r="L142" s="155"/>
      <c r="M142" s="155"/>
      <c r="N142" s="247">
        <f>BK142</f>
        <v>0</v>
      </c>
      <c r="O142" s="248"/>
      <c r="P142" s="248"/>
      <c r="Q142" s="248"/>
      <c r="R142" s="148"/>
      <c r="T142" s="149"/>
      <c r="U142" s="146"/>
      <c r="V142" s="146"/>
      <c r="W142" s="150">
        <f>SUM(W143:W147)</f>
        <v>0</v>
      </c>
      <c r="X142" s="146"/>
      <c r="Y142" s="150">
        <f>SUM(Y143:Y147)</f>
        <v>0</v>
      </c>
      <c r="Z142" s="146"/>
      <c r="AA142" s="151">
        <f>SUM(AA143:AA147)</f>
        <v>0</v>
      </c>
      <c r="AR142" s="152" t="s">
        <v>79</v>
      </c>
      <c r="AT142" s="153" t="s">
        <v>70</v>
      </c>
      <c r="AU142" s="153" t="s">
        <v>79</v>
      </c>
      <c r="AY142" s="152" t="s">
        <v>150</v>
      </c>
      <c r="BK142" s="154">
        <f>SUM(BK143:BK147)</f>
        <v>0</v>
      </c>
    </row>
    <row r="143" spans="2:65" s="1" customFormat="1" ht="31.5" customHeight="1">
      <c r="B143" s="127"/>
      <c r="C143" s="156" t="s">
        <v>79</v>
      </c>
      <c r="D143" s="156" t="s">
        <v>151</v>
      </c>
      <c r="E143" s="157" t="s">
        <v>152</v>
      </c>
      <c r="F143" s="237" t="s">
        <v>153</v>
      </c>
      <c r="G143" s="237"/>
      <c r="H143" s="237"/>
      <c r="I143" s="237"/>
      <c r="J143" s="158" t="s">
        <v>154</v>
      </c>
      <c r="K143" s="159">
        <v>51.93</v>
      </c>
      <c r="L143" s="238">
        <v>0</v>
      </c>
      <c r="M143" s="238"/>
      <c r="N143" s="239">
        <f>ROUND(L143*K143,2)</f>
        <v>0</v>
      </c>
      <c r="O143" s="239"/>
      <c r="P143" s="239"/>
      <c r="Q143" s="239"/>
      <c r="R143" s="130"/>
      <c r="T143" s="160" t="s">
        <v>5</v>
      </c>
      <c r="U143" s="43" t="s">
        <v>38</v>
      </c>
      <c r="V143" s="35"/>
      <c r="W143" s="161">
        <f>V143*K143</f>
        <v>0</v>
      </c>
      <c r="X143" s="161">
        <v>0</v>
      </c>
      <c r="Y143" s="161">
        <f>X143*K143</f>
        <v>0</v>
      </c>
      <c r="Z143" s="161">
        <v>0</v>
      </c>
      <c r="AA143" s="162">
        <f>Z143*K143</f>
        <v>0</v>
      </c>
      <c r="AR143" s="17" t="s">
        <v>155</v>
      </c>
      <c r="AT143" s="17" t="s">
        <v>151</v>
      </c>
      <c r="AU143" s="17" t="s">
        <v>130</v>
      </c>
      <c r="AY143" s="17" t="s">
        <v>150</v>
      </c>
      <c r="BE143" s="101">
        <f>IF(U143="základná",N143,0)</f>
        <v>0</v>
      </c>
      <c r="BF143" s="101">
        <f>IF(U143="znížená",N143,0)</f>
        <v>0</v>
      </c>
      <c r="BG143" s="101">
        <f>IF(U143="zákl. prenesená",N143,0)</f>
        <v>0</v>
      </c>
      <c r="BH143" s="101">
        <f>IF(U143="zníž. prenesená",N143,0)</f>
        <v>0</v>
      </c>
      <c r="BI143" s="101">
        <f>IF(U143="nulová",N143,0)</f>
        <v>0</v>
      </c>
      <c r="BJ143" s="17" t="s">
        <v>130</v>
      </c>
      <c r="BK143" s="101">
        <f>ROUND(L143*K143,2)</f>
        <v>0</v>
      </c>
      <c r="BL143" s="17" t="s">
        <v>155</v>
      </c>
      <c r="BM143" s="17" t="s">
        <v>130</v>
      </c>
    </row>
    <row r="144" spans="2:65" s="1" customFormat="1" ht="44.25" customHeight="1">
      <c r="B144" s="127"/>
      <c r="C144" s="156" t="s">
        <v>130</v>
      </c>
      <c r="D144" s="156" t="s">
        <v>151</v>
      </c>
      <c r="E144" s="157" t="s">
        <v>156</v>
      </c>
      <c r="F144" s="237" t="s">
        <v>157</v>
      </c>
      <c r="G144" s="237"/>
      <c r="H144" s="237"/>
      <c r="I144" s="237"/>
      <c r="J144" s="158" t="s">
        <v>154</v>
      </c>
      <c r="K144" s="159">
        <v>29.49</v>
      </c>
      <c r="L144" s="238">
        <v>0</v>
      </c>
      <c r="M144" s="238"/>
      <c r="N144" s="239">
        <f>ROUND(L144*K144,2)</f>
        <v>0</v>
      </c>
      <c r="O144" s="239"/>
      <c r="P144" s="239"/>
      <c r="Q144" s="239"/>
      <c r="R144" s="130"/>
      <c r="T144" s="160" t="s">
        <v>5</v>
      </c>
      <c r="U144" s="43" t="s">
        <v>38</v>
      </c>
      <c r="V144" s="35"/>
      <c r="W144" s="161">
        <f>V144*K144</f>
        <v>0</v>
      </c>
      <c r="X144" s="161">
        <v>0</v>
      </c>
      <c r="Y144" s="161">
        <f>X144*K144</f>
        <v>0</v>
      </c>
      <c r="Z144" s="161">
        <v>0</v>
      </c>
      <c r="AA144" s="162">
        <f>Z144*K144</f>
        <v>0</v>
      </c>
      <c r="AR144" s="17" t="s">
        <v>155</v>
      </c>
      <c r="AT144" s="17" t="s">
        <v>151</v>
      </c>
      <c r="AU144" s="17" t="s">
        <v>130</v>
      </c>
      <c r="AY144" s="17" t="s">
        <v>150</v>
      </c>
      <c r="BE144" s="101">
        <f>IF(U144="základná",N144,0)</f>
        <v>0</v>
      </c>
      <c r="BF144" s="101">
        <f>IF(U144="znížená",N144,0)</f>
        <v>0</v>
      </c>
      <c r="BG144" s="101">
        <f>IF(U144="zákl. prenesená",N144,0)</f>
        <v>0</v>
      </c>
      <c r="BH144" s="101">
        <f>IF(U144="zníž. prenesená",N144,0)</f>
        <v>0</v>
      </c>
      <c r="BI144" s="101">
        <f>IF(U144="nulová",N144,0)</f>
        <v>0</v>
      </c>
      <c r="BJ144" s="17" t="s">
        <v>130</v>
      </c>
      <c r="BK144" s="101">
        <f>ROUND(L144*K144,2)</f>
        <v>0</v>
      </c>
      <c r="BL144" s="17" t="s">
        <v>155</v>
      </c>
      <c r="BM144" s="17" t="s">
        <v>155</v>
      </c>
    </row>
    <row r="145" spans="2:65" s="1" customFormat="1" ht="44.25" customHeight="1">
      <c r="B145" s="127"/>
      <c r="C145" s="156" t="s">
        <v>158</v>
      </c>
      <c r="D145" s="156" t="s">
        <v>151</v>
      </c>
      <c r="E145" s="157" t="s">
        <v>159</v>
      </c>
      <c r="F145" s="237" t="s">
        <v>160</v>
      </c>
      <c r="G145" s="237"/>
      <c r="H145" s="237"/>
      <c r="I145" s="237"/>
      <c r="J145" s="158" t="s">
        <v>154</v>
      </c>
      <c r="K145" s="159">
        <v>22.44</v>
      </c>
      <c r="L145" s="238">
        <v>0</v>
      </c>
      <c r="M145" s="238"/>
      <c r="N145" s="239">
        <f>ROUND(L145*K145,2)</f>
        <v>0</v>
      </c>
      <c r="O145" s="239"/>
      <c r="P145" s="239"/>
      <c r="Q145" s="239"/>
      <c r="R145" s="130"/>
      <c r="T145" s="160" t="s">
        <v>5</v>
      </c>
      <c r="U145" s="43" t="s">
        <v>38</v>
      </c>
      <c r="V145" s="35"/>
      <c r="W145" s="161">
        <f>V145*K145</f>
        <v>0</v>
      </c>
      <c r="X145" s="161">
        <v>0</v>
      </c>
      <c r="Y145" s="161">
        <f>X145*K145</f>
        <v>0</v>
      </c>
      <c r="Z145" s="161">
        <v>0</v>
      </c>
      <c r="AA145" s="162">
        <f>Z145*K145</f>
        <v>0</v>
      </c>
      <c r="AR145" s="17" t="s">
        <v>155</v>
      </c>
      <c r="AT145" s="17" t="s">
        <v>151</v>
      </c>
      <c r="AU145" s="17" t="s">
        <v>130</v>
      </c>
      <c r="AY145" s="17" t="s">
        <v>150</v>
      </c>
      <c r="BE145" s="101">
        <f>IF(U145="základná",N145,0)</f>
        <v>0</v>
      </c>
      <c r="BF145" s="101">
        <f>IF(U145="znížená",N145,0)</f>
        <v>0</v>
      </c>
      <c r="BG145" s="101">
        <f>IF(U145="zákl. prenesená",N145,0)</f>
        <v>0</v>
      </c>
      <c r="BH145" s="101">
        <f>IF(U145="zníž. prenesená",N145,0)</f>
        <v>0</v>
      </c>
      <c r="BI145" s="101">
        <f>IF(U145="nulová",N145,0)</f>
        <v>0</v>
      </c>
      <c r="BJ145" s="17" t="s">
        <v>130</v>
      </c>
      <c r="BK145" s="101">
        <f>ROUND(L145*K145,2)</f>
        <v>0</v>
      </c>
      <c r="BL145" s="17" t="s">
        <v>155</v>
      </c>
      <c r="BM145" s="17" t="s">
        <v>161</v>
      </c>
    </row>
    <row r="146" spans="2:65" s="1" customFormat="1" ht="22.5" customHeight="1">
      <c r="B146" s="127"/>
      <c r="C146" s="156" t="s">
        <v>155</v>
      </c>
      <c r="D146" s="156" t="s">
        <v>151</v>
      </c>
      <c r="E146" s="157" t="s">
        <v>162</v>
      </c>
      <c r="F146" s="237" t="s">
        <v>163</v>
      </c>
      <c r="G146" s="237"/>
      <c r="H146" s="237"/>
      <c r="I146" s="237"/>
      <c r="J146" s="158" t="s">
        <v>154</v>
      </c>
      <c r="K146" s="159">
        <v>29.49</v>
      </c>
      <c r="L146" s="238">
        <v>0</v>
      </c>
      <c r="M146" s="238"/>
      <c r="N146" s="239">
        <f>ROUND(L146*K146,2)</f>
        <v>0</v>
      </c>
      <c r="O146" s="239"/>
      <c r="P146" s="239"/>
      <c r="Q146" s="239"/>
      <c r="R146" s="130"/>
      <c r="T146" s="160" t="s">
        <v>5</v>
      </c>
      <c r="U146" s="43" t="s">
        <v>38</v>
      </c>
      <c r="V146" s="35"/>
      <c r="W146" s="161">
        <f>V146*K146</f>
        <v>0</v>
      </c>
      <c r="X146" s="161">
        <v>0</v>
      </c>
      <c r="Y146" s="161">
        <f>X146*K146</f>
        <v>0</v>
      </c>
      <c r="Z146" s="161">
        <v>0</v>
      </c>
      <c r="AA146" s="162">
        <f>Z146*K146</f>
        <v>0</v>
      </c>
      <c r="AR146" s="17" t="s">
        <v>155</v>
      </c>
      <c r="AT146" s="17" t="s">
        <v>151</v>
      </c>
      <c r="AU146" s="17" t="s">
        <v>130</v>
      </c>
      <c r="AY146" s="17" t="s">
        <v>150</v>
      </c>
      <c r="BE146" s="101">
        <f>IF(U146="základná",N146,0)</f>
        <v>0</v>
      </c>
      <c r="BF146" s="101">
        <f>IF(U146="znížená",N146,0)</f>
        <v>0</v>
      </c>
      <c r="BG146" s="101">
        <f>IF(U146="zákl. prenesená",N146,0)</f>
        <v>0</v>
      </c>
      <c r="BH146" s="101">
        <f>IF(U146="zníž. prenesená",N146,0)</f>
        <v>0</v>
      </c>
      <c r="BI146" s="101">
        <f>IF(U146="nulová",N146,0)</f>
        <v>0</v>
      </c>
      <c r="BJ146" s="17" t="s">
        <v>130</v>
      </c>
      <c r="BK146" s="101">
        <f>ROUND(L146*K146,2)</f>
        <v>0</v>
      </c>
      <c r="BL146" s="17" t="s">
        <v>155</v>
      </c>
      <c r="BM146" s="17" t="s">
        <v>164</v>
      </c>
    </row>
    <row r="147" spans="2:65" s="1" customFormat="1" ht="31.5" customHeight="1">
      <c r="B147" s="127"/>
      <c r="C147" s="156" t="s">
        <v>165</v>
      </c>
      <c r="D147" s="156" t="s">
        <v>151</v>
      </c>
      <c r="E147" s="157" t="s">
        <v>166</v>
      </c>
      <c r="F147" s="237" t="s">
        <v>167</v>
      </c>
      <c r="G147" s="237"/>
      <c r="H147" s="237"/>
      <c r="I147" s="237"/>
      <c r="J147" s="158" t="s">
        <v>168</v>
      </c>
      <c r="K147" s="159">
        <v>29.49</v>
      </c>
      <c r="L147" s="238">
        <v>0</v>
      </c>
      <c r="M147" s="238"/>
      <c r="N147" s="239">
        <f>ROUND(L147*K147,2)</f>
        <v>0</v>
      </c>
      <c r="O147" s="239"/>
      <c r="P147" s="239"/>
      <c r="Q147" s="239"/>
      <c r="R147" s="130"/>
      <c r="T147" s="160" t="s">
        <v>5</v>
      </c>
      <c r="U147" s="43" t="s">
        <v>38</v>
      </c>
      <c r="V147" s="35"/>
      <c r="W147" s="161">
        <f>V147*K147</f>
        <v>0</v>
      </c>
      <c r="X147" s="161">
        <v>0</v>
      </c>
      <c r="Y147" s="161">
        <f>X147*K147</f>
        <v>0</v>
      </c>
      <c r="Z147" s="161">
        <v>0</v>
      </c>
      <c r="AA147" s="162">
        <f>Z147*K147</f>
        <v>0</v>
      </c>
      <c r="AR147" s="17" t="s">
        <v>155</v>
      </c>
      <c r="AT147" s="17" t="s">
        <v>151</v>
      </c>
      <c r="AU147" s="17" t="s">
        <v>130</v>
      </c>
      <c r="AY147" s="17" t="s">
        <v>150</v>
      </c>
      <c r="BE147" s="101">
        <f>IF(U147="základná",N147,0)</f>
        <v>0</v>
      </c>
      <c r="BF147" s="101">
        <f>IF(U147="znížená",N147,0)</f>
        <v>0</v>
      </c>
      <c r="BG147" s="101">
        <f>IF(U147="zákl. prenesená",N147,0)</f>
        <v>0</v>
      </c>
      <c r="BH147" s="101">
        <f>IF(U147="zníž. prenesená",N147,0)</f>
        <v>0</v>
      </c>
      <c r="BI147" s="101">
        <f>IF(U147="nulová",N147,0)</f>
        <v>0</v>
      </c>
      <c r="BJ147" s="17" t="s">
        <v>130</v>
      </c>
      <c r="BK147" s="101">
        <f>ROUND(L147*K147,2)</f>
        <v>0</v>
      </c>
      <c r="BL147" s="17" t="s">
        <v>155</v>
      </c>
      <c r="BM147" s="17" t="s">
        <v>169</v>
      </c>
    </row>
    <row r="148" spans="2:65" s="9" customFormat="1" ht="29.85" customHeight="1">
      <c r="B148" s="145"/>
      <c r="C148" s="146"/>
      <c r="D148" s="155" t="s">
        <v>104</v>
      </c>
      <c r="E148" s="155"/>
      <c r="F148" s="155"/>
      <c r="G148" s="155"/>
      <c r="H148" s="155"/>
      <c r="I148" s="155"/>
      <c r="J148" s="155"/>
      <c r="K148" s="155"/>
      <c r="L148" s="155"/>
      <c r="M148" s="155"/>
      <c r="N148" s="243">
        <f>BK148</f>
        <v>0</v>
      </c>
      <c r="O148" s="244"/>
      <c r="P148" s="244"/>
      <c r="Q148" s="244"/>
      <c r="R148" s="148"/>
      <c r="T148" s="149"/>
      <c r="U148" s="146"/>
      <c r="V148" s="146"/>
      <c r="W148" s="150">
        <f>SUM(W149:W150)</f>
        <v>0</v>
      </c>
      <c r="X148" s="146"/>
      <c r="Y148" s="150">
        <f>SUM(Y149:Y150)</f>
        <v>2.4683999999999999E-3</v>
      </c>
      <c r="Z148" s="146"/>
      <c r="AA148" s="151">
        <f>SUM(AA149:AA150)</f>
        <v>0</v>
      </c>
      <c r="AR148" s="152" t="s">
        <v>79</v>
      </c>
      <c r="AT148" s="153" t="s">
        <v>70</v>
      </c>
      <c r="AU148" s="153" t="s">
        <v>79</v>
      </c>
      <c r="AY148" s="152" t="s">
        <v>150</v>
      </c>
      <c r="BK148" s="154">
        <f>SUM(BK149:BK150)</f>
        <v>0</v>
      </c>
    </row>
    <row r="149" spans="2:65" s="1" customFormat="1" ht="31.5" customHeight="1">
      <c r="B149" s="127"/>
      <c r="C149" s="156" t="s">
        <v>161</v>
      </c>
      <c r="D149" s="156" t="s">
        <v>151</v>
      </c>
      <c r="E149" s="157" t="s">
        <v>170</v>
      </c>
      <c r="F149" s="237" t="s">
        <v>171</v>
      </c>
      <c r="G149" s="237"/>
      <c r="H149" s="237"/>
      <c r="I149" s="237"/>
      <c r="J149" s="158" t="s">
        <v>172</v>
      </c>
      <c r="K149" s="159">
        <v>74.8</v>
      </c>
      <c r="L149" s="238">
        <v>0</v>
      </c>
      <c r="M149" s="238"/>
      <c r="N149" s="239">
        <f>ROUND(L149*K149,2)</f>
        <v>0</v>
      </c>
      <c r="O149" s="239"/>
      <c r="P149" s="239"/>
      <c r="Q149" s="239"/>
      <c r="R149" s="130"/>
      <c r="T149" s="160" t="s">
        <v>5</v>
      </c>
      <c r="U149" s="43" t="s">
        <v>38</v>
      </c>
      <c r="V149" s="35"/>
      <c r="W149" s="161">
        <f>V149*K149</f>
        <v>0</v>
      </c>
      <c r="X149" s="161">
        <v>3.3000000000000003E-5</v>
      </c>
      <c r="Y149" s="161">
        <f>X149*K149</f>
        <v>2.4683999999999999E-3</v>
      </c>
      <c r="Z149" s="161">
        <v>0</v>
      </c>
      <c r="AA149" s="162">
        <f>Z149*K149</f>
        <v>0</v>
      </c>
      <c r="AR149" s="17" t="s">
        <v>155</v>
      </c>
      <c r="AT149" s="17" t="s">
        <v>151</v>
      </c>
      <c r="AU149" s="17" t="s">
        <v>130</v>
      </c>
      <c r="AY149" s="17" t="s">
        <v>150</v>
      </c>
      <c r="BE149" s="101">
        <f>IF(U149="základná",N149,0)</f>
        <v>0</v>
      </c>
      <c r="BF149" s="101">
        <f>IF(U149="znížená",N149,0)</f>
        <v>0</v>
      </c>
      <c r="BG149" s="101">
        <f>IF(U149="zákl. prenesená",N149,0)</f>
        <v>0</v>
      </c>
      <c r="BH149" s="101">
        <f>IF(U149="zníž. prenesená",N149,0)</f>
        <v>0</v>
      </c>
      <c r="BI149" s="101">
        <f>IF(U149="nulová",N149,0)</f>
        <v>0</v>
      </c>
      <c r="BJ149" s="17" t="s">
        <v>130</v>
      </c>
      <c r="BK149" s="101">
        <f>ROUND(L149*K149,2)</f>
        <v>0</v>
      </c>
      <c r="BL149" s="17" t="s">
        <v>155</v>
      </c>
      <c r="BM149" s="17" t="s">
        <v>173</v>
      </c>
    </row>
    <row r="150" spans="2:65" s="1" customFormat="1" ht="31.5" customHeight="1">
      <c r="B150" s="127"/>
      <c r="C150" s="163" t="s">
        <v>174</v>
      </c>
      <c r="D150" s="163" t="s">
        <v>175</v>
      </c>
      <c r="E150" s="164" t="s">
        <v>176</v>
      </c>
      <c r="F150" s="240" t="s">
        <v>177</v>
      </c>
      <c r="G150" s="240"/>
      <c r="H150" s="240"/>
      <c r="I150" s="240"/>
      <c r="J150" s="165" t="s">
        <v>172</v>
      </c>
      <c r="K150" s="166">
        <v>76.296000000000006</v>
      </c>
      <c r="L150" s="241">
        <v>0</v>
      </c>
      <c r="M150" s="241"/>
      <c r="N150" s="242">
        <f>ROUND(L150*K150,2)</f>
        <v>0</v>
      </c>
      <c r="O150" s="239"/>
      <c r="P150" s="239"/>
      <c r="Q150" s="239"/>
      <c r="R150" s="130"/>
      <c r="T150" s="160" t="s">
        <v>5</v>
      </c>
      <c r="U150" s="43" t="s">
        <v>38</v>
      </c>
      <c r="V150" s="35"/>
      <c r="W150" s="161">
        <f>V150*K150</f>
        <v>0</v>
      </c>
      <c r="X150" s="161">
        <v>0</v>
      </c>
      <c r="Y150" s="161">
        <f>X150*K150</f>
        <v>0</v>
      </c>
      <c r="Z150" s="161">
        <v>0</v>
      </c>
      <c r="AA150" s="162">
        <f>Z150*K150</f>
        <v>0</v>
      </c>
      <c r="AR150" s="17" t="s">
        <v>164</v>
      </c>
      <c r="AT150" s="17" t="s">
        <v>175</v>
      </c>
      <c r="AU150" s="17" t="s">
        <v>130</v>
      </c>
      <c r="AY150" s="17" t="s">
        <v>150</v>
      </c>
      <c r="BE150" s="101">
        <f>IF(U150="základná",N150,0)</f>
        <v>0</v>
      </c>
      <c r="BF150" s="101">
        <f>IF(U150="znížená",N150,0)</f>
        <v>0</v>
      </c>
      <c r="BG150" s="101">
        <f>IF(U150="zákl. prenesená",N150,0)</f>
        <v>0</v>
      </c>
      <c r="BH150" s="101">
        <f>IF(U150="zníž. prenesená",N150,0)</f>
        <v>0</v>
      </c>
      <c r="BI150" s="101">
        <f>IF(U150="nulová",N150,0)</f>
        <v>0</v>
      </c>
      <c r="BJ150" s="17" t="s">
        <v>130</v>
      </c>
      <c r="BK150" s="101">
        <f>ROUND(L150*K150,2)</f>
        <v>0</v>
      </c>
      <c r="BL150" s="17" t="s">
        <v>155</v>
      </c>
      <c r="BM150" s="17" t="s">
        <v>178</v>
      </c>
    </row>
    <row r="151" spans="2:65" s="9" customFormat="1" ht="29.85" customHeight="1">
      <c r="B151" s="145"/>
      <c r="C151" s="146"/>
      <c r="D151" s="155" t="s">
        <v>105</v>
      </c>
      <c r="E151" s="155"/>
      <c r="F151" s="155"/>
      <c r="G151" s="155"/>
      <c r="H151" s="155"/>
      <c r="I151" s="155"/>
      <c r="J151" s="155"/>
      <c r="K151" s="155"/>
      <c r="L151" s="155"/>
      <c r="M151" s="155"/>
      <c r="N151" s="243">
        <f>BK151</f>
        <v>0</v>
      </c>
      <c r="O151" s="244"/>
      <c r="P151" s="244"/>
      <c r="Q151" s="244"/>
      <c r="R151" s="148"/>
      <c r="T151" s="149"/>
      <c r="U151" s="146"/>
      <c r="V151" s="146"/>
      <c r="W151" s="150">
        <f>SUM(W152:W170)</f>
        <v>0</v>
      </c>
      <c r="X151" s="146"/>
      <c r="Y151" s="150">
        <f>SUM(Y152:Y170)</f>
        <v>117.33463854460001</v>
      </c>
      <c r="Z151" s="146"/>
      <c r="AA151" s="151">
        <f>SUM(AA152:AA170)</f>
        <v>0</v>
      </c>
      <c r="AR151" s="152" t="s">
        <v>79</v>
      </c>
      <c r="AT151" s="153" t="s">
        <v>70</v>
      </c>
      <c r="AU151" s="153" t="s">
        <v>79</v>
      </c>
      <c r="AY151" s="152" t="s">
        <v>150</v>
      </c>
      <c r="BK151" s="154">
        <f>SUM(BK152:BK170)</f>
        <v>0</v>
      </c>
    </row>
    <row r="152" spans="2:65" s="1" customFormat="1" ht="31.5" customHeight="1">
      <c r="B152" s="127"/>
      <c r="C152" s="156" t="s">
        <v>164</v>
      </c>
      <c r="D152" s="156" t="s">
        <v>151</v>
      </c>
      <c r="E152" s="157" t="s">
        <v>179</v>
      </c>
      <c r="F152" s="237" t="s">
        <v>180</v>
      </c>
      <c r="G152" s="237"/>
      <c r="H152" s="237"/>
      <c r="I152" s="237"/>
      <c r="J152" s="158" t="s">
        <v>172</v>
      </c>
      <c r="K152" s="159">
        <v>139.97</v>
      </c>
      <c r="L152" s="238">
        <v>0</v>
      </c>
      <c r="M152" s="238"/>
      <c r="N152" s="239">
        <f t="shared" ref="N152:N170" si="5">ROUND(L152*K152,2)</f>
        <v>0</v>
      </c>
      <c r="O152" s="239"/>
      <c r="P152" s="239"/>
      <c r="Q152" s="239"/>
      <c r="R152" s="130"/>
      <c r="T152" s="160" t="s">
        <v>5</v>
      </c>
      <c r="U152" s="43" t="s">
        <v>38</v>
      </c>
      <c r="V152" s="35"/>
      <c r="W152" s="161">
        <f t="shared" ref="W152:W170" si="6">V152*K152</f>
        <v>0</v>
      </c>
      <c r="X152" s="161">
        <v>2.7999999999999998E-4</v>
      </c>
      <c r="Y152" s="161">
        <f t="shared" ref="Y152:Y170" si="7">X152*K152</f>
        <v>3.9191599999999993E-2</v>
      </c>
      <c r="Z152" s="161">
        <v>0</v>
      </c>
      <c r="AA152" s="162">
        <f t="shared" ref="AA152:AA170" si="8">Z152*K152</f>
        <v>0</v>
      </c>
      <c r="AR152" s="17" t="s">
        <v>155</v>
      </c>
      <c r="AT152" s="17" t="s">
        <v>151</v>
      </c>
      <c r="AU152" s="17" t="s">
        <v>130</v>
      </c>
      <c r="AY152" s="17" t="s">
        <v>150</v>
      </c>
      <c r="BE152" s="101">
        <f t="shared" ref="BE152:BE170" si="9">IF(U152="základná",N152,0)</f>
        <v>0</v>
      </c>
      <c r="BF152" s="101">
        <f t="shared" ref="BF152:BF170" si="10">IF(U152="znížená",N152,0)</f>
        <v>0</v>
      </c>
      <c r="BG152" s="101">
        <f t="shared" ref="BG152:BG170" si="11">IF(U152="zákl. prenesená",N152,0)</f>
        <v>0</v>
      </c>
      <c r="BH152" s="101">
        <f t="shared" ref="BH152:BH170" si="12">IF(U152="zníž. prenesená",N152,0)</f>
        <v>0</v>
      </c>
      <c r="BI152" s="101">
        <f t="shared" ref="BI152:BI170" si="13">IF(U152="nulová",N152,0)</f>
        <v>0</v>
      </c>
      <c r="BJ152" s="17" t="s">
        <v>130</v>
      </c>
      <c r="BK152" s="101">
        <f t="shared" ref="BK152:BK170" si="14">ROUND(L152*K152,2)</f>
        <v>0</v>
      </c>
      <c r="BL152" s="17" t="s">
        <v>155</v>
      </c>
      <c r="BM152" s="17" t="s">
        <v>181</v>
      </c>
    </row>
    <row r="153" spans="2:65" s="1" customFormat="1" ht="44.25" customHeight="1">
      <c r="B153" s="127"/>
      <c r="C153" s="156" t="s">
        <v>182</v>
      </c>
      <c r="D153" s="156" t="s">
        <v>151</v>
      </c>
      <c r="E153" s="157" t="s">
        <v>183</v>
      </c>
      <c r="F153" s="237" t="s">
        <v>184</v>
      </c>
      <c r="G153" s="237"/>
      <c r="H153" s="237"/>
      <c r="I153" s="237"/>
      <c r="J153" s="158" t="s">
        <v>172</v>
      </c>
      <c r="K153" s="159">
        <v>139.97</v>
      </c>
      <c r="L153" s="238">
        <v>0</v>
      </c>
      <c r="M153" s="238"/>
      <c r="N153" s="239">
        <f t="shared" si="5"/>
        <v>0</v>
      </c>
      <c r="O153" s="239"/>
      <c r="P153" s="239"/>
      <c r="Q153" s="239"/>
      <c r="R153" s="130"/>
      <c r="T153" s="160" t="s">
        <v>5</v>
      </c>
      <c r="U153" s="43" t="s">
        <v>38</v>
      </c>
      <c r="V153" s="35"/>
      <c r="W153" s="161">
        <f t="shared" si="6"/>
        <v>0</v>
      </c>
      <c r="X153" s="161">
        <v>4.9500000000000004E-3</v>
      </c>
      <c r="Y153" s="161">
        <f t="shared" si="7"/>
        <v>0.69285150000000006</v>
      </c>
      <c r="Z153" s="161">
        <v>0</v>
      </c>
      <c r="AA153" s="162">
        <f t="shared" si="8"/>
        <v>0</v>
      </c>
      <c r="AR153" s="17" t="s">
        <v>155</v>
      </c>
      <c r="AT153" s="17" t="s">
        <v>151</v>
      </c>
      <c r="AU153" s="17" t="s">
        <v>130</v>
      </c>
      <c r="AY153" s="17" t="s">
        <v>150</v>
      </c>
      <c r="BE153" s="101">
        <f t="shared" si="9"/>
        <v>0</v>
      </c>
      <c r="BF153" s="101">
        <f t="shared" si="10"/>
        <v>0</v>
      </c>
      <c r="BG153" s="101">
        <f t="shared" si="11"/>
        <v>0</v>
      </c>
      <c r="BH153" s="101">
        <f t="shared" si="12"/>
        <v>0</v>
      </c>
      <c r="BI153" s="101">
        <f t="shared" si="13"/>
        <v>0</v>
      </c>
      <c r="BJ153" s="17" t="s">
        <v>130</v>
      </c>
      <c r="BK153" s="101">
        <f t="shared" si="14"/>
        <v>0</v>
      </c>
      <c r="BL153" s="17" t="s">
        <v>155</v>
      </c>
      <c r="BM153" s="17" t="s">
        <v>185</v>
      </c>
    </row>
    <row r="154" spans="2:65" s="1" customFormat="1" ht="31.5" customHeight="1">
      <c r="B154" s="127"/>
      <c r="C154" s="156" t="s">
        <v>169</v>
      </c>
      <c r="D154" s="156" t="s">
        <v>151</v>
      </c>
      <c r="E154" s="157" t="s">
        <v>186</v>
      </c>
      <c r="F154" s="237" t="s">
        <v>187</v>
      </c>
      <c r="G154" s="237"/>
      <c r="H154" s="237"/>
      <c r="I154" s="237"/>
      <c r="J154" s="158" t="s">
        <v>172</v>
      </c>
      <c r="K154" s="159">
        <v>33.058999999999997</v>
      </c>
      <c r="L154" s="238">
        <v>0</v>
      </c>
      <c r="M154" s="238"/>
      <c r="N154" s="239">
        <f t="shared" si="5"/>
        <v>0</v>
      </c>
      <c r="O154" s="239"/>
      <c r="P154" s="239"/>
      <c r="Q154" s="239"/>
      <c r="R154" s="130"/>
      <c r="T154" s="160" t="s">
        <v>5</v>
      </c>
      <c r="U154" s="43" t="s">
        <v>38</v>
      </c>
      <c r="V154" s="35"/>
      <c r="W154" s="161">
        <f t="shared" si="6"/>
        <v>0</v>
      </c>
      <c r="X154" s="161">
        <v>3.7555999999999999E-2</v>
      </c>
      <c r="Y154" s="161">
        <f t="shared" si="7"/>
        <v>1.2415638039999999</v>
      </c>
      <c r="Z154" s="161">
        <v>0</v>
      </c>
      <c r="AA154" s="162">
        <f t="shared" si="8"/>
        <v>0</v>
      </c>
      <c r="AR154" s="17" t="s">
        <v>155</v>
      </c>
      <c r="AT154" s="17" t="s">
        <v>151</v>
      </c>
      <c r="AU154" s="17" t="s">
        <v>130</v>
      </c>
      <c r="AY154" s="17" t="s">
        <v>150</v>
      </c>
      <c r="BE154" s="101">
        <f t="shared" si="9"/>
        <v>0</v>
      </c>
      <c r="BF154" s="101">
        <f t="shared" si="10"/>
        <v>0</v>
      </c>
      <c r="BG154" s="101">
        <f t="shared" si="11"/>
        <v>0</v>
      </c>
      <c r="BH154" s="101">
        <f t="shared" si="12"/>
        <v>0</v>
      </c>
      <c r="BI154" s="101">
        <f t="shared" si="13"/>
        <v>0</v>
      </c>
      <c r="BJ154" s="17" t="s">
        <v>130</v>
      </c>
      <c r="BK154" s="101">
        <f t="shared" si="14"/>
        <v>0</v>
      </c>
      <c r="BL154" s="17" t="s">
        <v>155</v>
      </c>
      <c r="BM154" s="17" t="s">
        <v>188</v>
      </c>
    </row>
    <row r="155" spans="2:65" s="1" customFormat="1" ht="31.5" customHeight="1">
      <c r="B155" s="127"/>
      <c r="C155" s="156" t="s">
        <v>189</v>
      </c>
      <c r="D155" s="156" t="s">
        <v>151</v>
      </c>
      <c r="E155" s="157" t="s">
        <v>190</v>
      </c>
      <c r="F155" s="237" t="s">
        <v>191</v>
      </c>
      <c r="G155" s="237"/>
      <c r="H155" s="237"/>
      <c r="I155" s="237"/>
      <c r="J155" s="158" t="s">
        <v>172</v>
      </c>
      <c r="K155" s="159">
        <v>679.70100000000002</v>
      </c>
      <c r="L155" s="238">
        <v>0</v>
      </c>
      <c r="M155" s="238"/>
      <c r="N155" s="239">
        <f t="shared" si="5"/>
        <v>0</v>
      </c>
      <c r="O155" s="239"/>
      <c r="P155" s="239"/>
      <c r="Q155" s="239"/>
      <c r="R155" s="130"/>
      <c r="T155" s="160" t="s">
        <v>5</v>
      </c>
      <c r="U155" s="43" t="s">
        <v>38</v>
      </c>
      <c r="V155" s="35"/>
      <c r="W155" s="161">
        <f t="shared" si="6"/>
        <v>0</v>
      </c>
      <c r="X155" s="161">
        <v>1.5879600000000001E-2</v>
      </c>
      <c r="Y155" s="161">
        <f t="shared" si="7"/>
        <v>10.793379999600001</v>
      </c>
      <c r="Z155" s="161">
        <v>0</v>
      </c>
      <c r="AA155" s="162">
        <f t="shared" si="8"/>
        <v>0</v>
      </c>
      <c r="AR155" s="17" t="s">
        <v>155</v>
      </c>
      <c r="AT155" s="17" t="s">
        <v>151</v>
      </c>
      <c r="AU155" s="17" t="s">
        <v>130</v>
      </c>
      <c r="AY155" s="17" t="s">
        <v>150</v>
      </c>
      <c r="BE155" s="101">
        <f t="shared" si="9"/>
        <v>0</v>
      </c>
      <c r="BF155" s="101">
        <f t="shared" si="10"/>
        <v>0</v>
      </c>
      <c r="BG155" s="101">
        <f t="shared" si="11"/>
        <v>0</v>
      </c>
      <c r="BH155" s="101">
        <f t="shared" si="12"/>
        <v>0</v>
      </c>
      <c r="BI155" s="101">
        <f t="shared" si="13"/>
        <v>0</v>
      </c>
      <c r="BJ155" s="17" t="s">
        <v>130</v>
      </c>
      <c r="BK155" s="101">
        <f t="shared" si="14"/>
        <v>0</v>
      </c>
      <c r="BL155" s="17" t="s">
        <v>155</v>
      </c>
      <c r="BM155" s="17" t="s">
        <v>192</v>
      </c>
    </row>
    <row r="156" spans="2:65" s="1" customFormat="1" ht="31.5" customHeight="1">
      <c r="B156" s="127"/>
      <c r="C156" s="156" t="s">
        <v>173</v>
      </c>
      <c r="D156" s="156" t="s">
        <v>151</v>
      </c>
      <c r="E156" s="157" t="s">
        <v>193</v>
      </c>
      <c r="F156" s="237" t="s">
        <v>194</v>
      </c>
      <c r="G156" s="237"/>
      <c r="H156" s="237"/>
      <c r="I156" s="237"/>
      <c r="J156" s="158" t="s">
        <v>172</v>
      </c>
      <c r="K156" s="159">
        <v>108.922</v>
      </c>
      <c r="L156" s="238">
        <v>0</v>
      </c>
      <c r="M156" s="238"/>
      <c r="N156" s="239">
        <f t="shared" si="5"/>
        <v>0</v>
      </c>
      <c r="O156" s="239"/>
      <c r="P156" s="239"/>
      <c r="Q156" s="239"/>
      <c r="R156" s="130"/>
      <c r="T156" s="160" t="s">
        <v>5</v>
      </c>
      <c r="U156" s="43" t="s">
        <v>38</v>
      </c>
      <c r="V156" s="35"/>
      <c r="W156" s="161">
        <f t="shared" si="6"/>
        <v>0</v>
      </c>
      <c r="X156" s="161">
        <v>5.2500000000000003E-3</v>
      </c>
      <c r="Y156" s="161">
        <f t="shared" si="7"/>
        <v>0.57184049999999997</v>
      </c>
      <c r="Z156" s="161">
        <v>0</v>
      </c>
      <c r="AA156" s="162">
        <f t="shared" si="8"/>
        <v>0</v>
      </c>
      <c r="AR156" s="17" t="s">
        <v>155</v>
      </c>
      <c r="AT156" s="17" t="s">
        <v>151</v>
      </c>
      <c r="AU156" s="17" t="s">
        <v>130</v>
      </c>
      <c r="AY156" s="17" t="s">
        <v>150</v>
      </c>
      <c r="BE156" s="101">
        <f t="shared" si="9"/>
        <v>0</v>
      </c>
      <c r="BF156" s="101">
        <f t="shared" si="10"/>
        <v>0</v>
      </c>
      <c r="BG156" s="101">
        <f t="shared" si="11"/>
        <v>0</v>
      </c>
      <c r="BH156" s="101">
        <f t="shared" si="12"/>
        <v>0</v>
      </c>
      <c r="BI156" s="101">
        <f t="shared" si="13"/>
        <v>0</v>
      </c>
      <c r="BJ156" s="17" t="s">
        <v>130</v>
      </c>
      <c r="BK156" s="101">
        <f t="shared" si="14"/>
        <v>0</v>
      </c>
      <c r="BL156" s="17" t="s">
        <v>155</v>
      </c>
      <c r="BM156" s="17" t="s">
        <v>10</v>
      </c>
    </row>
    <row r="157" spans="2:65" s="1" customFormat="1" ht="44.25" customHeight="1">
      <c r="B157" s="127"/>
      <c r="C157" s="156" t="s">
        <v>195</v>
      </c>
      <c r="D157" s="156" t="s">
        <v>151</v>
      </c>
      <c r="E157" s="157" t="s">
        <v>196</v>
      </c>
      <c r="F157" s="237" t="s">
        <v>197</v>
      </c>
      <c r="G157" s="237"/>
      <c r="H157" s="237"/>
      <c r="I157" s="237"/>
      <c r="J157" s="158" t="s">
        <v>172</v>
      </c>
      <c r="K157" s="159">
        <v>966.45</v>
      </c>
      <c r="L157" s="238">
        <v>0</v>
      </c>
      <c r="M157" s="238"/>
      <c r="N157" s="239">
        <f t="shared" si="5"/>
        <v>0</v>
      </c>
      <c r="O157" s="239"/>
      <c r="P157" s="239"/>
      <c r="Q157" s="239"/>
      <c r="R157" s="130"/>
      <c r="T157" s="160" t="s">
        <v>5</v>
      </c>
      <c r="U157" s="43" t="s">
        <v>38</v>
      </c>
      <c r="V157" s="35"/>
      <c r="W157" s="161">
        <f t="shared" si="6"/>
        <v>0</v>
      </c>
      <c r="X157" s="161">
        <v>2.4499999999999999E-3</v>
      </c>
      <c r="Y157" s="161">
        <f t="shared" si="7"/>
        <v>2.3678025000000003</v>
      </c>
      <c r="Z157" s="161">
        <v>0</v>
      </c>
      <c r="AA157" s="162">
        <f t="shared" si="8"/>
        <v>0</v>
      </c>
      <c r="AR157" s="17" t="s">
        <v>155</v>
      </c>
      <c r="AT157" s="17" t="s">
        <v>151</v>
      </c>
      <c r="AU157" s="17" t="s">
        <v>130</v>
      </c>
      <c r="AY157" s="17" t="s">
        <v>150</v>
      </c>
      <c r="BE157" s="101">
        <f t="shared" si="9"/>
        <v>0</v>
      </c>
      <c r="BF157" s="101">
        <f t="shared" si="10"/>
        <v>0</v>
      </c>
      <c r="BG157" s="101">
        <f t="shared" si="11"/>
        <v>0</v>
      </c>
      <c r="BH157" s="101">
        <f t="shared" si="12"/>
        <v>0</v>
      </c>
      <c r="BI157" s="101">
        <f t="shared" si="13"/>
        <v>0</v>
      </c>
      <c r="BJ157" s="17" t="s">
        <v>130</v>
      </c>
      <c r="BK157" s="101">
        <f t="shared" si="14"/>
        <v>0</v>
      </c>
      <c r="BL157" s="17" t="s">
        <v>155</v>
      </c>
      <c r="BM157" s="17" t="s">
        <v>198</v>
      </c>
    </row>
    <row r="158" spans="2:65" s="1" customFormat="1" ht="57" customHeight="1">
      <c r="B158" s="127"/>
      <c r="C158" s="156" t="s">
        <v>178</v>
      </c>
      <c r="D158" s="156" t="s">
        <v>151</v>
      </c>
      <c r="E158" s="157" t="s">
        <v>199</v>
      </c>
      <c r="F158" s="237" t="s">
        <v>200</v>
      </c>
      <c r="G158" s="237"/>
      <c r="H158" s="237"/>
      <c r="I158" s="237"/>
      <c r="J158" s="158" t="s">
        <v>172</v>
      </c>
      <c r="K158" s="159">
        <v>57.38</v>
      </c>
      <c r="L158" s="238">
        <v>0</v>
      </c>
      <c r="M158" s="238"/>
      <c r="N158" s="239">
        <f t="shared" si="5"/>
        <v>0</v>
      </c>
      <c r="O158" s="239"/>
      <c r="P158" s="239"/>
      <c r="Q158" s="239"/>
      <c r="R158" s="130"/>
      <c r="T158" s="160" t="s">
        <v>5</v>
      </c>
      <c r="U158" s="43" t="s">
        <v>38</v>
      </c>
      <c r="V158" s="35"/>
      <c r="W158" s="161">
        <f t="shared" si="6"/>
        <v>0</v>
      </c>
      <c r="X158" s="161">
        <v>1.376E-2</v>
      </c>
      <c r="Y158" s="161">
        <f t="shared" si="7"/>
        <v>0.78954880000000005</v>
      </c>
      <c r="Z158" s="161">
        <v>0</v>
      </c>
      <c r="AA158" s="162">
        <f t="shared" si="8"/>
        <v>0</v>
      </c>
      <c r="AR158" s="17" t="s">
        <v>155</v>
      </c>
      <c r="AT158" s="17" t="s">
        <v>151</v>
      </c>
      <c r="AU158" s="17" t="s">
        <v>130</v>
      </c>
      <c r="AY158" s="17" t="s">
        <v>150</v>
      </c>
      <c r="BE158" s="101">
        <f t="shared" si="9"/>
        <v>0</v>
      </c>
      <c r="BF158" s="101">
        <f t="shared" si="10"/>
        <v>0</v>
      </c>
      <c r="BG158" s="101">
        <f t="shared" si="11"/>
        <v>0</v>
      </c>
      <c r="BH158" s="101">
        <f t="shared" si="12"/>
        <v>0</v>
      </c>
      <c r="BI158" s="101">
        <f t="shared" si="13"/>
        <v>0</v>
      </c>
      <c r="BJ158" s="17" t="s">
        <v>130</v>
      </c>
      <c r="BK158" s="101">
        <f t="shared" si="14"/>
        <v>0</v>
      </c>
      <c r="BL158" s="17" t="s">
        <v>155</v>
      </c>
      <c r="BM158" s="17" t="s">
        <v>201</v>
      </c>
    </row>
    <row r="159" spans="2:65" s="1" customFormat="1" ht="69.75" customHeight="1">
      <c r="B159" s="127"/>
      <c r="C159" s="156" t="s">
        <v>202</v>
      </c>
      <c r="D159" s="156" t="s">
        <v>151</v>
      </c>
      <c r="E159" s="157" t="s">
        <v>203</v>
      </c>
      <c r="F159" s="237" t="s">
        <v>204</v>
      </c>
      <c r="G159" s="237"/>
      <c r="H159" s="237"/>
      <c r="I159" s="237"/>
      <c r="J159" s="158" t="s">
        <v>172</v>
      </c>
      <c r="K159" s="159">
        <v>112.26600000000001</v>
      </c>
      <c r="L159" s="238">
        <v>0</v>
      </c>
      <c r="M159" s="238"/>
      <c r="N159" s="239">
        <f t="shared" si="5"/>
        <v>0</v>
      </c>
      <c r="O159" s="239"/>
      <c r="P159" s="239"/>
      <c r="Q159" s="239"/>
      <c r="R159" s="130"/>
      <c r="T159" s="160" t="s">
        <v>5</v>
      </c>
      <c r="U159" s="43" t="s">
        <v>38</v>
      </c>
      <c r="V159" s="35"/>
      <c r="W159" s="161">
        <f t="shared" si="6"/>
        <v>0</v>
      </c>
      <c r="X159" s="161">
        <v>2.6565999999999999E-2</v>
      </c>
      <c r="Y159" s="161">
        <f t="shared" si="7"/>
        <v>2.9824585560000001</v>
      </c>
      <c r="Z159" s="161">
        <v>0</v>
      </c>
      <c r="AA159" s="162">
        <f t="shared" si="8"/>
        <v>0</v>
      </c>
      <c r="AR159" s="17" t="s">
        <v>155</v>
      </c>
      <c r="AT159" s="17" t="s">
        <v>151</v>
      </c>
      <c r="AU159" s="17" t="s">
        <v>130</v>
      </c>
      <c r="AY159" s="17" t="s">
        <v>150</v>
      </c>
      <c r="BE159" s="101">
        <f t="shared" si="9"/>
        <v>0</v>
      </c>
      <c r="BF159" s="101">
        <f t="shared" si="10"/>
        <v>0</v>
      </c>
      <c r="BG159" s="101">
        <f t="shared" si="11"/>
        <v>0</v>
      </c>
      <c r="BH159" s="101">
        <f t="shared" si="12"/>
        <v>0</v>
      </c>
      <c r="BI159" s="101">
        <f t="shared" si="13"/>
        <v>0</v>
      </c>
      <c r="BJ159" s="17" t="s">
        <v>130</v>
      </c>
      <c r="BK159" s="101">
        <f t="shared" si="14"/>
        <v>0</v>
      </c>
      <c r="BL159" s="17" t="s">
        <v>155</v>
      </c>
      <c r="BM159" s="17" t="s">
        <v>205</v>
      </c>
    </row>
    <row r="160" spans="2:65" s="1" customFormat="1" ht="69.75" customHeight="1">
      <c r="B160" s="127"/>
      <c r="C160" s="156" t="s">
        <v>188</v>
      </c>
      <c r="D160" s="156" t="s">
        <v>151</v>
      </c>
      <c r="E160" s="157" t="s">
        <v>206</v>
      </c>
      <c r="F160" s="237" t="s">
        <v>207</v>
      </c>
      <c r="G160" s="237"/>
      <c r="H160" s="237"/>
      <c r="I160" s="237"/>
      <c r="J160" s="158" t="s">
        <v>172</v>
      </c>
      <c r="K160" s="159">
        <v>272.84100000000001</v>
      </c>
      <c r="L160" s="238">
        <v>0</v>
      </c>
      <c r="M160" s="238"/>
      <c r="N160" s="239">
        <f t="shared" si="5"/>
        <v>0</v>
      </c>
      <c r="O160" s="239"/>
      <c r="P160" s="239"/>
      <c r="Q160" s="239"/>
      <c r="R160" s="130"/>
      <c r="T160" s="160" t="s">
        <v>5</v>
      </c>
      <c r="U160" s="43" t="s">
        <v>38</v>
      </c>
      <c r="V160" s="35"/>
      <c r="W160" s="161">
        <f t="shared" si="6"/>
        <v>0</v>
      </c>
      <c r="X160" s="161">
        <v>2.9420000000000002E-2</v>
      </c>
      <c r="Y160" s="161">
        <f t="shared" si="7"/>
        <v>8.0269822200000007</v>
      </c>
      <c r="Z160" s="161">
        <v>0</v>
      </c>
      <c r="AA160" s="162">
        <f t="shared" si="8"/>
        <v>0</v>
      </c>
      <c r="AR160" s="17" t="s">
        <v>155</v>
      </c>
      <c r="AT160" s="17" t="s">
        <v>151</v>
      </c>
      <c r="AU160" s="17" t="s">
        <v>130</v>
      </c>
      <c r="AY160" s="17" t="s">
        <v>150</v>
      </c>
      <c r="BE160" s="101">
        <f t="shared" si="9"/>
        <v>0</v>
      </c>
      <c r="BF160" s="101">
        <f t="shared" si="10"/>
        <v>0</v>
      </c>
      <c r="BG160" s="101">
        <f t="shared" si="11"/>
        <v>0</v>
      </c>
      <c r="BH160" s="101">
        <f t="shared" si="12"/>
        <v>0</v>
      </c>
      <c r="BI160" s="101">
        <f t="shared" si="13"/>
        <v>0</v>
      </c>
      <c r="BJ160" s="17" t="s">
        <v>130</v>
      </c>
      <c r="BK160" s="101">
        <f t="shared" si="14"/>
        <v>0</v>
      </c>
      <c r="BL160" s="17" t="s">
        <v>155</v>
      </c>
      <c r="BM160" s="17" t="s">
        <v>208</v>
      </c>
    </row>
    <row r="161" spans="2:65" s="1" customFormat="1" ht="69.75" customHeight="1">
      <c r="B161" s="127"/>
      <c r="C161" s="156" t="s">
        <v>209</v>
      </c>
      <c r="D161" s="156" t="s">
        <v>151</v>
      </c>
      <c r="E161" s="157" t="s">
        <v>210</v>
      </c>
      <c r="F161" s="237" t="s">
        <v>211</v>
      </c>
      <c r="G161" s="237"/>
      <c r="H161" s="237"/>
      <c r="I161" s="237"/>
      <c r="J161" s="158" t="s">
        <v>172</v>
      </c>
      <c r="K161" s="159">
        <v>512.78800000000001</v>
      </c>
      <c r="L161" s="238">
        <v>0</v>
      </c>
      <c r="M161" s="238"/>
      <c r="N161" s="239">
        <f t="shared" si="5"/>
        <v>0</v>
      </c>
      <c r="O161" s="239"/>
      <c r="P161" s="239"/>
      <c r="Q161" s="239"/>
      <c r="R161" s="130"/>
      <c r="T161" s="160" t="s">
        <v>5</v>
      </c>
      <c r="U161" s="43" t="s">
        <v>38</v>
      </c>
      <c r="V161" s="35"/>
      <c r="W161" s="161">
        <f t="shared" si="6"/>
        <v>0</v>
      </c>
      <c r="X161" s="161">
        <v>3.687E-2</v>
      </c>
      <c r="Y161" s="161">
        <f t="shared" si="7"/>
        <v>18.906493560000001</v>
      </c>
      <c r="Z161" s="161">
        <v>0</v>
      </c>
      <c r="AA161" s="162">
        <f t="shared" si="8"/>
        <v>0</v>
      </c>
      <c r="AR161" s="17" t="s">
        <v>155</v>
      </c>
      <c r="AT161" s="17" t="s">
        <v>151</v>
      </c>
      <c r="AU161" s="17" t="s">
        <v>130</v>
      </c>
      <c r="AY161" s="17" t="s">
        <v>150</v>
      </c>
      <c r="BE161" s="101">
        <f t="shared" si="9"/>
        <v>0</v>
      </c>
      <c r="BF161" s="101">
        <f t="shared" si="10"/>
        <v>0</v>
      </c>
      <c r="BG161" s="101">
        <f t="shared" si="11"/>
        <v>0</v>
      </c>
      <c r="BH161" s="101">
        <f t="shared" si="12"/>
        <v>0</v>
      </c>
      <c r="BI161" s="101">
        <f t="shared" si="13"/>
        <v>0</v>
      </c>
      <c r="BJ161" s="17" t="s">
        <v>130</v>
      </c>
      <c r="BK161" s="101">
        <f t="shared" si="14"/>
        <v>0</v>
      </c>
      <c r="BL161" s="17" t="s">
        <v>155</v>
      </c>
      <c r="BM161" s="17" t="s">
        <v>212</v>
      </c>
    </row>
    <row r="162" spans="2:65" s="1" customFormat="1" ht="69.75" customHeight="1">
      <c r="B162" s="127"/>
      <c r="C162" s="156" t="s">
        <v>192</v>
      </c>
      <c r="D162" s="156" t="s">
        <v>151</v>
      </c>
      <c r="E162" s="157" t="s">
        <v>213</v>
      </c>
      <c r="F162" s="237" t="s">
        <v>214</v>
      </c>
      <c r="G162" s="237"/>
      <c r="H162" s="237"/>
      <c r="I162" s="237"/>
      <c r="J162" s="158" t="s">
        <v>172</v>
      </c>
      <c r="K162" s="159">
        <v>47.018999999999998</v>
      </c>
      <c r="L162" s="238">
        <v>0</v>
      </c>
      <c r="M162" s="238"/>
      <c r="N162" s="239">
        <f t="shared" si="5"/>
        <v>0</v>
      </c>
      <c r="O162" s="239"/>
      <c r="P162" s="239"/>
      <c r="Q162" s="239"/>
      <c r="R162" s="130"/>
      <c r="T162" s="160" t="s">
        <v>5</v>
      </c>
      <c r="U162" s="43" t="s">
        <v>38</v>
      </c>
      <c r="V162" s="35"/>
      <c r="W162" s="161">
        <f t="shared" si="6"/>
        <v>0</v>
      </c>
      <c r="X162" s="161">
        <v>1.566E-2</v>
      </c>
      <c r="Y162" s="161">
        <f t="shared" si="7"/>
        <v>0.73631753999999994</v>
      </c>
      <c r="Z162" s="161">
        <v>0</v>
      </c>
      <c r="AA162" s="162">
        <f t="shared" si="8"/>
        <v>0</v>
      </c>
      <c r="AR162" s="17" t="s">
        <v>155</v>
      </c>
      <c r="AT162" s="17" t="s">
        <v>151</v>
      </c>
      <c r="AU162" s="17" t="s">
        <v>130</v>
      </c>
      <c r="AY162" s="17" t="s">
        <v>150</v>
      </c>
      <c r="BE162" s="101">
        <f t="shared" si="9"/>
        <v>0</v>
      </c>
      <c r="BF162" s="101">
        <f t="shared" si="10"/>
        <v>0</v>
      </c>
      <c r="BG162" s="101">
        <f t="shared" si="11"/>
        <v>0</v>
      </c>
      <c r="BH162" s="101">
        <f t="shared" si="12"/>
        <v>0</v>
      </c>
      <c r="BI162" s="101">
        <f t="shared" si="13"/>
        <v>0</v>
      </c>
      <c r="BJ162" s="17" t="s">
        <v>130</v>
      </c>
      <c r="BK162" s="101">
        <f t="shared" si="14"/>
        <v>0</v>
      </c>
      <c r="BL162" s="17" t="s">
        <v>155</v>
      </c>
      <c r="BM162" s="17" t="s">
        <v>215</v>
      </c>
    </row>
    <row r="163" spans="2:65" s="1" customFormat="1" ht="69.75" customHeight="1">
      <c r="B163" s="127"/>
      <c r="C163" s="156" t="s">
        <v>216</v>
      </c>
      <c r="D163" s="156" t="s">
        <v>151</v>
      </c>
      <c r="E163" s="157" t="s">
        <v>217</v>
      </c>
      <c r="F163" s="237" t="s">
        <v>218</v>
      </c>
      <c r="G163" s="237"/>
      <c r="H163" s="237"/>
      <c r="I163" s="237"/>
      <c r="J163" s="158" t="s">
        <v>172</v>
      </c>
      <c r="K163" s="159">
        <v>199.39</v>
      </c>
      <c r="L163" s="238">
        <v>0</v>
      </c>
      <c r="M163" s="238"/>
      <c r="N163" s="239">
        <f t="shared" si="5"/>
        <v>0</v>
      </c>
      <c r="O163" s="239"/>
      <c r="P163" s="239"/>
      <c r="Q163" s="239"/>
      <c r="R163" s="130"/>
      <c r="T163" s="160" t="s">
        <v>5</v>
      </c>
      <c r="U163" s="43" t="s">
        <v>38</v>
      </c>
      <c r="V163" s="35"/>
      <c r="W163" s="161">
        <f t="shared" si="6"/>
        <v>0</v>
      </c>
      <c r="X163" s="161">
        <v>1.2619999999999999E-2</v>
      </c>
      <c r="Y163" s="161">
        <f t="shared" si="7"/>
        <v>2.5163017999999995</v>
      </c>
      <c r="Z163" s="161">
        <v>0</v>
      </c>
      <c r="AA163" s="162">
        <f t="shared" si="8"/>
        <v>0</v>
      </c>
      <c r="AR163" s="17" t="s">
        <v>155</v>
      </c>
      <c r="AT163" s="17" t="s">
        <v>151</v>
      </c>
      <c r="AU163" s="17" t="s">
        <v>130</v>
      </c>
      <c r="AY163" s="17" t="s">
        <v>150</v>
      </c>
      <c r="BE163" s="101">
        <f t="shared" si="9"/>
        <v>0</v>
      </c>
      <c r="BF163" s="101">
        <f t="shared" si="10"/>
        <v>0</v>
      </c>
      <c r="BG163" s="101">
        <f t="shared" si="11"/>
        <v>0</v>
      </c>
      <c r="BH163" s="101">
        <f t="shared" si="12"/>
        <v>0</v>
      </c>
      <c r="BI163" s="101">
        <f t="shared" si="13"/>
        <v>0</v>
      </c>
      <c r="BJ163" s="17" t="s">
        <v>130</v>
      </c>
      <c r="BK163" s="101">
        <f t="shared" si="14"/>
        <v>0</v>
      </c>
      <c r="BL163" s="17" t="s">
        <v>155</v>
      </c>
      <c r="BM163" s="17" t="s">
        <v>219</v>
      </c>
    </row>
    <row r="164" spans="2:65" s="1" customFormat="1" ht="57" customHeight="1">
      <c r="B164" s="127"/>
      <c r="C164" s="156" t="s">
        <v>10</v>
      </c>
      <c r="D164" s="156" t="s">
        <v>151</v>
      </c>
      <c r="E164" s="157" t="s">
        <v>220</v>
      </c>
      <c r="F164" s="237" t="s">
        <v>221</v>
      </c>
      <c r="G164" s="237"/>
      <c r="H164" s="237"/>
      <c r="I164" s="237"/>
      <c r="J164" s="158" t="s">
        <v>172</v>
      </c>
      <c r="K164" s="159">
        <v>139.97</v>
      </c>
      <c r="L164" s="238">
        <v>0</v>
      </c>
      <c r="M164" s="238"/>
      <c r="N164" s="239">
        <f t="shared" si="5"/>
        <v>0</v>
      </c>
      <c r="O164" s="239"/>
      <c r="P164" s="239"/>
      <c r="Q164" s="239"/>
      <c r="R164" s="130"/>
      <c r="T164" s="160" t="s">
        <v>5</v>
      </c>
      <c r="U164" s="43" t="s">
        <v>38</v>
      </c>
      <c r="V164" s="35"/>
      <c r="W164" s="161">
        <f t="shared" si="6"/>
        <v>0</v>
      </c>
      <c r="X164" s="161">
        <v>3.0022E-2</v>
      </c>
      <c r="Y164" s="161">
        <f t="shared" si="7"/>
        <v>4.2021793399999998</v>
      </c>
      <c r="Z164" s="161">
        <v>0</v>
      </c>
      <c r="AA164" s="162">
        <f t="shared" si="8"/>
        <v>0</v>
      </c>
      <c r="AR164" s="17" t="s">
        <v>155</v>
      </c>
      <c r="AT164" s="17" t="s">
        <v>151</v>
      </c>
      <c r="AU164" s="17" t="s">
        <v>130</v>
      </c>
      <c r="AY164" s="17" t="s">
        <v>150</v>
      </c>
      <c r="BE164" s="101">
        <f t="shared" si="9"/>
        <v>0</v>
      </c>
      <c r="BF164" s="101">
        <f t="shared" si="10"/>
        <v>0</v>
      </c>
      <c r="BG164" s="101">
        <f t="shared" si="11"/>
        <v>0</v>
      </c>
      <c r="BH164" s="101">
        <f t="shared" si="12"/>
        <v>0</v>
      </c>
      <c r="BI164" s="101">
        <f t="shared" si="13"/>
        <v>0</v>
      </c>
      <c r="BJ164" s="17" t="s">
        <v>130</v>
      </c>
      <c r="BK164" s="101">
        <f t="shared" si="14"/>
        <v>0</v>
      </c>
      <c r="BL164" s="17" t="s">
        <v>155</v>
      </c>
      <c r="BM164" s="17" t="s">
        <v>222</v>
      </c>
    </row>
    <row r="165" spans="2:65" s="1" customFormat="1" ht="31.5" customHeight="1">
      <c r="B165" s="127"/>
      <c r="C165" s="156" t="s">
        <v>223</v>
      </c>
      <c r="D165" s="156" t="s">
        <v>151</v>
      </c>
      <c r="E165" s="157" t="s">
        <v>224</v>
      </c>
      <c r="F165" s="237" t="s">
        <v>225</v>
      </c>
      <c r="G165" s="237"/>
      <c r="H165" s="237"/>
      <c r="I165" s="237"/>
      <c r="J165" s="158" t="s">
        <v>154</v>
      </c>
      <c r="K165" s="159">
        <v>3.5249999999999999</v>
      </c>
      <c r="L165" s="238">
        <v>0</v>
      </c>
      <c r="M165" s="238"/>
      <c r="N165" s="239">
        <f t="shared" si="5"/>
        <v>0</v>
      </c>
      <c r="O165" s="239"/>
      <c r="P165" s="239"/>
      <c r="Q165" s="239"/>
      <c r="R165" s="130"/>
      <c r="T165" s="160" t="s">
        <v>5</v>
      </c>
      <c r="U165" s="43" t="s">
        <v>38</v>
      </c>
      <c r="V165" s="35"/>
      <c r="W165" s="161">
        <f t="shared" si="6"/>
        <v>0</v>
      </c>
      <c r="X165" s="161">
        <v>2.235433</v>
      </c>
      <c r="Y165" s="161">
        <f t="shared" si="7"/>
        <v>7.8799013249999996</v>
      </c>
      <c r="Z165" s="161">
        <v>0</v>
      </c>
      <c r="AA165" s="162">
        <f t="shared" si="8"/>
        <v>0</v>
      </c>
      <c r="AR165" s="17" t="s">
        <v>155</v>
      </c>
      <c r="AT165" s="17" t="s">
        <v>151</v>
      </c>
      <c r="AU165" s="17" t="s">
        <v>130</v>
      </c>
      <c r="AY165" s="17" t="s">
        <v>150</v>
      </c>
      <c r="BE165" s="101">
        <f t="shared" si="9"/>
        <v>0</v>
      </c>
      <c r="BF165" s="101">
        <f t="shared" si="10"/>
        <v>0</v>
      </c>
      <c r="BG165" s="101">
        <f t="shared" si="11"/>
        <v>0</v>
      </c>
      <c r="BH165" s="101">
        <f t="shared" si="12"/>
        <v>0</v>
      </c>
      <c r="BI165" s="101">
        <f t="shared" si="13"/>
        <v>0</v>
      </c>
      <c r="BJ165" s="17" t="s">
        <v>130</v>
      </c>
      <c r="BK165" s="101">
        <f t="shared" si="14"/>
        <v>0</v>
      </c>
      <c r="BL165" s="17" t="s">
        <v>155</v>
      </c>
      <c r="BM165" s="17" t="s">
        <v>226</v>
      </c>
    </row>
    <row r="166" spans="2:65" s="1" customFormat="1" ht="31.5" customHeight="1">
      <c r="B166" s="127"/>
      <c r="C166" s="156" t="s">
        <v>198</v>
      </c>
      <c r="D166" s="156" t="s">
        <v>151</v>
      </c>
      <c r="E166" s="157" t="s">
        <v>227</v>
      </c>
      <c r="F166" s="237" t="s">
        <v>228</v>
      </c>
      <c r="G166" s="237"/>
      <c r="H166" s="237"/>
      <c r="I166" s="237"/>
      <c r="J166" s="158" t="s">
        <v>172</v>
      </c>
      <c r="K166" s="159">
        <v>7.05</v>
      </c>
      <c r="L166" s="238">
        <v>0</v>
      </c>
      <c r="M166" s="238"/>
      <c r="N166" s="239">
        <f t="shared" si="5"/>
        <v>0</v>
      </c>
      <c r="O166" s="239"/>
      <c r="P166" s="239"/>
      <c r="Q166" s="239"/>
      <c r="R166" s="130"/>
      <c r="T166" s="160" t="s">
        <v>5</v>
      </c>
      <c r="U166" s="43" t="s">
        <v>38</v>
      </c>
      <c r="V166" s="35"/>
      <c r="W166" s="161">
        <f t="shared" si="6"/>
        <v>0</v>
      </c>
      <c r="X166" s="161">
        <v>4.9860000000000002E-2</v>
      </c>
      <c r="Y166" s="161">
        <f t="shared" si="7"/>
        <v>0.35151300000000002</v>
      </c>
      <c r="Z166" s="161">
        <v>0</v>
      </c>
      <c r="AA166" s="162">
        <f t="shared" si="8"/>
        <v>0</v>
      </c>
      <c r="AR166" s="17" t="s">
        <v>155</v>
      </c>
      <c r="AT166" s="17" t="s">
        <v>151</v>
      </c>
      <c r="AU166" s="17" t="s">
        <v>130</v>
      </c>
      <c r="AY166" s="17" t="s">
        <v>150</v>
      </c>
      <c r="BE166" s="101">
        <f t="shared" si="9"/>
        <v>0</v>
      </c>
      <c r="BF166" s="101">
        <f t="shared" si="10"/>
        <v>0</v>
      </c>
      <c r="BG166" s="101">
        <f t="shared" si="11"/>
        <v>0</v>
      </c>
      <c r="BH166" s="101">
        <f t="shared" si="12"/>
        <v>0</v>
      </c>
      <c r="BI166" s="101">
        <f t="shared" si="13"/>
        <v>0</v>
      </c>
      <c r="BJ166" s="17" t="s">
        <v>130</v>
      </c>
      <c r="BK166" s="101">
        <f t="shared" si="14"/>
        <v>0</v>
      </c>
      <c r="BL166" s="17" t="s">
        <v>155</v>
      </c>
      <c r="BM166" s="17" t="s">
        <v>229</v>
      </c>
    </row>
    <row r="167" spans="2:65" s="1" customFormat="1" ht="31.5" customHeight="1">
      <c r="B167" s="127"/>
      <c r="C167" s="156" t="s">
        <v>230</v>
      </c>
      <c r="D167" s="156" t="s">
        <v>151</v>
      </c>
      <c r="E167" s="157" t="s">
        <v>231</v>
      </c>
      <c r="F167" s="237" t="s">
        <v>232</v>
      </c>
      <c r="G167" s="237"/>
      <c r="H167" s="237"/>
      <c r="I167" s="237"/>
      <c r="J167" s="158" t="s">
        <v>172</v>
      </c>
      <c r="K167" s="159">
        <v>7.05</v>
      </c>
      <c r="L167" s="238">
        <v>0</v>
      </c>
      <c r="M167" s="238"/>
      <c r="N167" s="239">
        <f t="shared" si="5"/>
        <v>0</v>
      </c>
      <c r="O167" s="239"/>
      <c r="P167" s="239"/>
      <c r="Q167" s="239"/>
      <c r="R167" s="130"/>
      <c r="T167" s="160" t="s">
        <v>5</v>
      </c>
      <c r="U167" s="43" t="s">
        <v>38</v>
      </c>
      <c r="V167" s="35"/>
      <c r="W167" s="161">
        <f t="shared" si="6"/>
        <v>0</v>
      </c>
      <c r="X167" s="161">
        <v>0</v>
      </c>
      <c r="Y167" s="161">
        <f t="shared" si="7"/>
        <v>0</v>
      </c>
      <c r="Z167" s="161">
        <v>0</v>
      </c>
      <c r="AA167" s="162">
        <f t="shared" si="8"/>
        <v>0</v>
      </c>
      <c r="AR167" s="17" t="s">
        <v>155</v>
      </c>
      <c r="AT167" s="17" t="s">
        <v>151</v>
      </c>
      <c r="AU167" s="17" t="s">
        <v>130</v>
      </c>
      <c r="AY167" s="17" t="s">
        <v>150</v>
      </c>
      <c r="BE167" s="101">
        <f t="shared" si="9"/>
        <v>0</v>
      </c>
      <c r="BF167" s="101">
        <f t="shared" si="10"/>
        <v>0</v>
      </c>
      <c r="BG167" s="101">
        <f t="shared" si="11"/>
        <v>0</v>
      </c>
      <c r="BH167" s="101">
        <f t="shared" si="12"/>
        <v>0</v>
      </c>
      <c r="BI167" s="101">
        <f t="shared" si="13"/>
        <v>0</v>
      </c>
      <c r="BJ167" s="17" t="s">
        <v>130</v>
      </c>
      <c r="BK167" s="101">
        <f t="shared" si="14"/>
        <v>0</v>
      </c>
      <c r="BL167" s="17" t="s">
        <v>155</v>
      </c>
      <c r="BM167" s="17" t="s">
        <v>233</v>
      </c>
    </row>
    <row r="168" spans="2:65" s="1" customFormat="1" ht="31.5" customHeight="1">
      <c r="B168" s="127"/>
      <c r="C168" s="156" t="s">
        <v>234</v>
      </c>
      <c r="D168" s="156" t="s">
        <v>151</v>
      </c>
      <c r="E168" s="157" t="s">
        <v>235</v>
      </c>
      <c r="F168" s="237" t="s">
        <v>236</v>
      </c>
      <c r="G168" s="237"/>
      <c r="H168" s="237"/>
      <c r="I168" s="237"/>
      <c r="J168" s="158" t="s">
        <v>154</v>
      </c>
      <c r="K168" s="159">
        <v>14.315</v>
      </c>
      <c r="L168" s="238">
        <v>0</v>
      </c>
      <c r="M168" s="238"/>
      <c r="N168" s="239">
        <f t="shared" si="5"/>
        <v>0</v>
      </c>
      <c r="O168" s="239"/>
      <c r="P168" s="239"/>
      <c r="Q168" s="239"/>
      <c r="R168" s="130"/>
      <c r="T168" s="160" t="s">
        <v>5</v>
      </c>
      <c r="U168" s="43" t="s">
        <v>38</v>
      </c>
      <c r="V168" s="35"/>
      <c r="W168" s="161">
        <f t="shared" si="6"/>
        <v>0</v>
      </c>
      <c r="X168" s="161">
        <v>1.837</v>
      </c>
      <c r="Y168" s="161">
        <f t="shared" si="7"/>
        <v>26.296654999999998</v>
      </c>
      <c r="Z168" s="161">
        <v>0</v>
      </c>
      <c r="AA168" s="162">
        <f t="shared" si="8"/>
        <v>0</v>
      </c>
      <c r="AR168" s="17" t="s">
        <v>155</v>
      </c>
      <c r="AT168" s="17" t="s">
        <v>151</v>
      </c>
      <c r="AU168" s="17" t="s">
        <v>130</v>
      </c>
      <c r="AY168" s="17" t="s">
        <v>150</v>
      </c>
      <c r="BE168" s="101">
        <f t="shared" si="9"/>
        <v>0</v>
      </c>
      <c r="BF168" s="101">
        <f t="shared" si="10"/>
        <v>0</v>
      </c>
      <c r="BG168" s="101">
        <f t="shared" si="11"/>
        <v>0</v>
      </c>
      <c r="BH168" s="101">
        <f t="shared" si="12"/>
        <v>0</v>
      </c>
      <c r="BI168" s="101">
        <f t="shared" si="13"/>
        <v>0</v>
      </c>
      <c r="BJ168" s="17" t="s">
        <v>130</v>
      </c>
      <c r="BK168" s="101">
        <f t="shared" si="14"/>
        <v>0</v>
      </c>
      <c r="BL168" s="17" t="s">
        <v>155</v>
      </c>
      <c r="BM168" s="17" t="s">
        <v>237</v>
      </c>
    </row>
    <row r="169" spans="2:65" s="1" customFormat="1" ht="31.5" customHeight="1">
      <c r="B169" s="127"/>
      <c r="C169" s="156" t="s">
        <v>238</v>
      </c>
      <c r="D169" s="156" t="s">
        <v>151</v>
      </c>
      <c r="E169" s="157" t="s">
        <v>239</v>
      </c>
      <c r="F169" s="237" t="s">
        <v>240</v>
      </c>
      <c r="G169" s="237"/>
      <c r="H169" s="237"/>
      <c r="I169" s="237"/>
      <c r="J169" s="158" t="s">
        <v>154</v>
      </c>
      <c r="K169" s="159">
        <v>11.22</v>
      </c>
      <c r="L169" s="238">
        <v>0</v>
      </c>
      <c r="M169" s="238"/>
      <c r="N169" s="239">
        <f t="shared" si="5"/>
        <v>0</v>
      </c>
      <c r="O169" s="239"/>
      <c r="P169" s="239"/>
      <c r="Q169" s="239"/>
      <c r="R169" s="130"/>
      <c r="T169" s="160" t="s">
        <v>5</v>
      </c>
      <c r="U169" s="43" t="s">
        <v>38</v>
      </c>
      <c r="V169" s="35"/>
      <c r="W169" s="161">
        <f t="shared" si="6"/>
        <v>0</v>
      </c>
      <c r="X169" s="161">
        <v>1.837</v>
      </c>
      <c r="Y169" s="161">
        <f t="shared" si="7"/>
        <v>20.611140000000002</v>
      </c>
      <c r="Z169" s="161">
        <v>0</v>
      </c>
      <c r="AA169" s="162">
        <f t="shared" si="8"/>
        <v>0</v>
      </c>
      <c r="AR169" s="17" t="s">
        <v>155</v>
      </c>
      <c r="AT169" s="17" t="s">
        <v>151</v>
      </c>
      <c r="AU169" s="17" t="s">
        <v>130</v>
      </c>
      <c r="AY169" s="17" t="s">
        <v>150</v>
      </c>
      <c r="BE169" s="101">
        <f t="shared" si="9"/>
        <v>0</v>
      </c>
      <c r="BF169" s="101">
        <f t="shared" si="10"/>
        <v>0</v>
      </c>
      <c r="BG169" s="101">
        <f t="shared" si="11"/>
        <v>0</v>
      </c>
      <c r="BH169" s="101">
        <f t="shared" si="12"/>
        <v>0</v>
      </c>
      <c r="BI169" s="101">
        <f t="shared" si="13"/>
        <v>0</v>
      </c>
      <c r="BJ169" s="17" t="s">
        <v>130</v>
      </c>
      <c r="BK169" s="101">
        <f t="shared" si="14"/>
        <v>0</v>
      </c>
      <c r="BL169" s="17" t="s">
        <v>155</v>
      </c>
      <c r="BM169" s="17" t="s">
        <v>241</v>
      </c>
    </row>
    <row r="170" spans="2:65" s="1" customFormat="1" ht="22.5" customHeight="1">
      <c r="B170" s="127"/>
      <c r="C170" s="156" t="s">
        <v>242</v>
      </c>
      <c r="D170" s="156" t="s">
        <v>151</v>
      </c>
      <c r="E170" s="157" t="s">
        <v>243</v>
      </c>
      <c r="F170" s="237" t="s">
        <v>244</v>
      </c>
      <c r="G170" s="237"/>
      <c r="H170" s="237"/>
      <c r="I170" s="237"/>
      <c r="J170" s="158" t="s">
        <v>172</v>
      </c>
      <c r="K170" s="159">
        <v>35.25</v>
      </c>
      <c r="L170" s="238">
        <v>0</v>
      </c>
      <c r="M170" s="238"/>
      <c r="N170" s="239">
        <f t="shared" si="5"/>
        <v>0</v>
      </c>
      <c r="O170" s="239"/>
      <c r="P170" s="239"/>
      <c r="Q170" s="239"/>
      <c r="R170" s="130"/>
      <c r="T170" s="160" t="s">
        <v>5</v>
      </c>
      <c r="U170" s="43" t="s">
        <v>38</v>
      </c>
      <c r="V170" s="35"/>
      <c r="W170" s="161">
        <f t="shared" si="6"/>
        <v>0</v>
      </c>
      <c r="X170" s="161">
        <v>0.23627000000000001</v>
      </c>
      <c r="Y170" s="161">
        <f t="shared" si="7"/>
        <v>8.3285175000000002</v>
      </c>
      <c r="Z170" s="161">
        <v>0</v>
      </c>
      <c r="AA170" s="162">
        <f t="shared" si="8"/>
        <v>0</v>
      </c>
      <c r="AR170" s="17" t="s">
        <v>155</v>
      </c>
      <c r="AT170" s="17" t="s">
        <v>151</v>
      </c>
      <c r="AU170" s="17" t="s">
        <v>130</v>
      </c>
      <c r="AY170" s="17" t="s">
        <v>150</v>
      </c>
      <c r="BE170" s="101">
        <f t="shared" si="9"/>
        <v>0</v>
      </c>
      <c r="BF170" s="101">
        <f t="shared" si="10"/>
        <v>0</v>
      </c>
      <c r="BG170" s="101">
        <f t="shared" si="11"/>
        <v>0</v>
      </c>
      <c r="BH170" s="101">
        <f t="shared" si="12"/>
        <v>0</v>
      </c>
      <c r="BI170" s="101">
        <f t="shared" si="13"/>
        <v>0</v>
      </c>
      <c r="BJ170" s="17" t="s">
        <v>130</v>
      </c>
      <c r="BK170" s="101">
        <f t="shared" si="14"/>
        <v>0</v>
      </c>
      <c r="BL170" s="17" t="s">
        <v>155</v>
      </c>
      <c r="BM170" s="17" t="s">
        <v>245</v>
      </c>
    </row>
    <row r="171" spans="2:65" s="9" customFormat="1" ht="29.85" customHeight="1">
      <c r="B171" s="145"/>
      <c r="C171" s="146"/>
      <c r="D171" s="155" t="s">
        <v>106</v>
      </c>
      <c r="E171" s="155"/>
      <c r="F171" s="155"/>
      <c r="G171" s="155"/>
      <c r="H171" s="155"/>
      <c r="I171" s="155"/>
      <c r="J171" s="155"/>
      <c r="K171" s="155"/>
      <c r="L171" s="155"/>
      <c r="M171" s="155"/>
      <c r="N171" s="243">
        <f>BK171</f>
        <v>0</v>
      </c>
      <c r="O171" s="244"/>
      <c r="P171" s="244"/>
      <c r="Q171" s="244"/>
      <c r="R171" s="148"/>
      <c r="T171" s="149"/>
      <c r="U171" s="146"/>
      <c r="V171" s="146"/>
      <c r="W171" s="150">
        <f>SUM(W172:W194)</f>
        <v>0</v>
      </c>
      <c r="X171" s="146"/>
      <c r="Y171" s="150">
        <f>SUM(Y172:Y194)</f>
        <v>69.450730496000006</v>
      </c>
      <c r="Z171" s="146"/>
      <c r="AA171" s="151">
        <f>SUM(AA172:AA194)</f>
        <v>6.8044640000000003</v>
      </c>
      <c r="AR171" s="152" t="s">
        <v>79</v>
      </c>
      <c r="AT171" s="153" t="s">
        <v>70</v>
      </c>
      <c r="AU171" s="153" t="s">
        <v>79</v>
      </c>
      <c r="AY171" s="152" t="s">
        <v>150</v>
      </c>
      <c r="BK171" s="154">
        <f>SUM(BK172:BK194)</f>
        <v>0</v>
      </c>
    </row>
    <row r="172" spans="2:65" s="1" customFormat="1" ht="31.5" customHeight="1">
      <c r="B172" s="127"/>
      <c r="C172" s="156" t="s">
        <v>246</v>
      </c>
      <c r="D172" s="156" t="s">
        <v>151</v>
      </c>
      <c r="E172" s="157" t="s">
        <v>247</v>
      </c>
      <c r="F172" s="237" t="s">
        <v>248</v>
      </c>
      <c r="G172" s="237"/>
      <c r="H172" s="237"/>
      <c r="I172" s="237"/>
      <c r="J172" s="158" t="s">
        <v>249</v>
      </c>
      <c r="K172" s="159">
        <v>149.6</v>
      </c>
      <c r="L172" s="238">
        <v>0</v>
      </c>
      <c r="M172" s="238"/>
      <c r="N172" s="239">
        <f t="shared" ref="N172:N194" si="15">ROUND(L172*K172,2)</f>
        <v>0</v>
      </c>
      <c r="O172" s="239"/>
      <c r="P172" s="239"/>
      <c r="Q172" s="239"/>
      <c r="R172" s="130"/>
      <c r="T172" s="160" t="s">
        <v>5</v>
      </c>
      <c r="U172" s="43" t="s">
        <v>38</v>
      </c>
      <c r="V172" s="35"/>
      <c r="W172" s="161">
        <f t="shared" ref="W172:W194" si="16">V172*K172</f>
        <v>0</v>
      </c>
      <c r="X172" s="161">
        <v>9.7931900000000002E-2</v>
      </c>
      <c r="Y172" s="161">
        <f t="shared" ref="Y172:Y194" si="17">X172*K172</f>
        <v>14.650612239999999</v>
      </c>
      <c r="Z172" s="161">
        <v>0</v>
      </c>
      <c r="AA172" s="162">
        <f t="shared" ref="AA172:AA194" si="18">Z172*K172</f>
        <v>0</v>
      </c>
      <c r="AR172" s="17" t="s">
        <v>155</v>
      </c>
      <c r="AT172" s="17" t="s">
        <v>151</v>
      </c>
      <c r="AU172" s="17" t="s">
        <v>130</v>
      </c>
      <c r="AY172" s="17" t="s">
        <v>150</v>
      </c>
      <c r="BE172" s="101">
        <f t="shared" ref="BE172:BE194" si="19">IF(U172="základná",N172,0)</f>
        <v>0</v>
      </c>
      <c r="BF172" s="101">
        <f t="shared" ref="BF172:BF194" si="20">IF(U172="znížená",N172,0)</f>
        <v>0</v>
      </c>
      <c r="BG172" s="101">
        <f t="shared" ref="BG172:BG194" si="21">IF(U172="zákl. prenesená",N172,0)</f>
        <v>0</v>
      </c>
      <c r="BH172" s="101">
        <f t="shared" ref="BH172:BH194" si="22">IF(U172="zníž. prenesená",N172,0)</f>
        <v>0</v>
      </c>
      <c r="BI172" s="101">
        <f t="shared" ref="BI172:BI194" si="23">IF(U172="nulová",N172,0)</f>
        <v>0</v>
      </c>
      <c r="BJ172" s="17" t="s">
        <v>130</v>
      </c>
      <c r="BK172" s="101">
        <f t="shared" ref="BK172:BK194" si="24">ROUND(L172*K172,2)</f>
        <v>0</v>
      </c>
      <c r="BL172" s="17" t="s">
        <v>155</v>
      </c>
      <c r="BM172" s="17" t="s">
        <v>250</v>
      </c>
    </row>
    <row r="173" spans="2:65" s="1" customFormat="1" ht="22.5" customHeight="1">
      <c r="B173" s="127"/>
      <c r="C173" s="163" t="s">
        <v>251</v>
      </c>
      <c r="D173" s="163" t="s">
        <v>175</v>
      </c>
      <c r="E173" s="164" t="s">
        <v>252</v>
      </c>
      <c r="F173" s="240" t="s">
        <v>253</v>
      </c>
      <c r="G173" s="240"/>
      <c r="H173" s="240"/>
      <c r="I173" s="240"/>
      <c r="J173" s="165" t="s">
        <v>254</v>
      </c>
      <c r="K173" s="166">
        <v>151.096</v>
      </c>
      <c r="L173" s="241">
        <v>0</v>
      </c>
      <c r="M173" s="241"/>
      <c r="N173" s="242">
        <f t="shared" si="15"/>
        <v>0</v>
      </c>
      <c r="O173" s="239"/>
      <c r="P173" s="239"/>
      <c r="Q173" s="239"/>
      <c r="R173" s="130"/>
      <c r="T173" s="160" t="s">
        <v>5</v>
      </c>
      <c r="U173" s="43" t="s">
        <v>38</v>
      </c>
      <c r="V173" s="35"/>
      <c r="W173" s="161">
        <f t="shared" si="16"/>
        <v>0</v>
      </c>
      <c r="X173" s="161">
        <v>2.3E-2</v>
      </c>
      <c r="Y173" s="161">
        <f t="shared" si="17"/>
        <v>3.4752079999999999</v>
      </c>
      <c r="Z173" s="161">
        <v>0</v>
      </c>
      <c r="AA173" s="162">
        <f t="shared" si="18"/>
        <v>0</v>
      </c>
      <c r="AR173" s="17" t="s">
        <v>164</v>
      </c>
      <c r="AT173" s="17" t="s">
        <v>175</v>
      </c>
      <c r="AU173" s="17" t="s">
        <v>130</v>
      </c>
      <c r="AY173" s="17" t="s">
        <v>150</v>
      </c>
      <c r="BE173" s="101">
        <f t="shared" si="19"/>
        <v>0</v>
      </c>
      <c r="BF173" s="101">
        <f t="shared" si="20"/>
        <v>0</v>
      </c>
      <c r="BG173" s="101">
        <f t="shared" si="21"/>
        <v>0</v>
      </c>
      <c r="BH173" s="101">
        <f t="shared" si="22"/>
        <v>0</v>
      </c>
      <c r="BI173" s="101">
        <f t="shared" si="23"/>
        <v>0</v>
      </c>
      <c r="BJ173" s="17" t="s">
        <v>130</v>
      </c>
      <c r="BK173" s="101">
        <f t="shared" si="24"/>
        <v>0</v>
      </c>
      <c r="BL173" s="17" t="s">
        <v>155</v>
      </c>
      <c r="BM173" s="17" t="s">
        <v>255</v>
      </c>
    </row>
    <row r="174" spans="2:65" s="1" customFormat="1" ht="31.5" customHeight="1">
      <c r="B174" s="127"/>
      <c r="C174" s="156" t="s">
        <v>256</v>
      </c>
      <c r="D174" s="156" t="s">
        <v>151</v>
      </c>
      <c r="E174" s="157" t="s">
        <v>257</v>
      </c>
      <c r="F174" s="237" t="s">
        <v>258</v>
      </c>
      <c r="G174" s="237"/>
      <c r="H174" s="237"/>
      <c r="I174" s="237"/>
      <c r="J174" s="158" t="s">
        <v>154</v>
      </c>
      <c r="K174" s="159">
        <v>2.992</v>
      </c>
      <c r="L174" s="238">
        <v>0</v>
      </c>
      <c r="M174" s="238"/>
      <c r="N174" s="239">
        <f t="shared" si="15"/>
        <v>0</v>
      </c>
      <c r="O174" s="239"/>
      <c r="P174" s="239"/>
      <c r="Q174" s="239"/>
      <c r="R174" s="130"/>
      <c r="T174" s="160" t="s">
        <v>5</v>
      </c>
      <c r="U174" s="43" t="s">
        <v>38</v>
      </c>
      <c r="V174" s="35"/>
      <c r="W174" s="161">
        <f t="shared" si="16"/>
        <v>0</v>
      </c>
      <c r="X174" s="161">
        <v>2.2010930000000002</v>
      </c>
      <c r="Y174" s="161">
        <f t="shared" si="17"/>
        <v>6.5856702560000002</v>
      </c>
      <c r="Z174" s="161">
        <v>0</v>
      </c>
      <c r="AA174" s="162">
        <f t="shared" si="18"/>
        <v>0</v>
      </c>
      <c r="AR174" s="17" t="s">
        <v>155</v>
      </c>
      <c r="AT174" s="17" t="s">
        <v>151</v>
      </c>
      <c r="AU174" s="17" t="s">
        <v>130</v>
      </c>
      <c r="AY174" s="17" t="s">
        <v>150</v>
      </c>
      <c r="BE174" s="101">
        <f t="shared" si="19"/>
        <v>0</v>
      </c>
      <c r="BF174" s="101">
        <f t="shared" si="20"/>
        <v>0</v>
      </c>
      <c r="BG174" s="101">
        <f t="shared" si="21"/>
        <v>0</v>
      </c>
      <c r="BH174" s="101">
        <f t="shared" si="22"/>
        <v>0</v>
      </c>
      <c r="BI174" s="101">
        <f t="shared" si="23"/>
        <v>0</v>
      </c>
      <c r="BJ174" s="17" t="s">
        <v>130</v>
      </c>
      <c r="BK174" s="101">
        <f t="shared" si="24"/>
        <v>0</v>
      </c>
      <c r="BL174" s="17" t="s">
        <v>155</v>
      </c>
      <c r="BM174" s="17" t="s">
        <v>259</v>
      </c>
    </row>
    <row r="175" spans="2:65" s="1" customFormat="1" ht="31.5" customHeight="1">
      <c r="B175" s="127"/>
      <c r="C175" s="156" t="s">
        <v>260</v>
      </c>
      <c r="D175" s="156" t="s">
        <v>151</v>
      </c>
      <c r="E175" s="157" t="s">
        <v>261</v>
      </c>
      <c r="F175" s="237" t="s">
        <v>262</v>
      </c>
      <c r="G175" s="237"/>
      <c r="H175" s="237"/>
      <c r="I175" s="237"/>
      <c r="J175" s="158" t="s">
        <v>249</v>
      </c>
      <c r="K175" s="159">
        <v>57</v>
      </c>
      <c r="L175" s="238">
        <v>0</v>
      </c>
      <c r="M175" s="238"/>
      <c r="N175" s="239">
        <f t="shared" si="15"/>
        <v>0</v>
      </c>
      <c r="O175" s="239"/>
      <c r="P175" s="239"/>
      <c r="Q175" s="239"/>
      <c r="R175" s="130"/>
      <c r="T175" s="160" t="s">
        <v>5</v>
      </c>
      <c r="U175" s="43" t="s">
        <v>38</v>
      </c>
      <c r="V175" s="35"/>
      <c r="W175" s="161">
        <f t="shared" si="16"/>
        <v>0</v>
      </c>
      <c r="X175" s="161">
        <v>1.55E-4</v>
      </c>
      <c r="Y175" s="161">
        <f t="shared" si="17"/>
        <v>8.8350000000000008E-3</v>
      </c>
      <c r="Z175" s="161">
        <v>0</v>
      </c>
      <c r="AA175" s="162">
        <f t="shared" si="18"/>
        <v>0</v>
      </c>
      <c r="AR175" s="17" t="s">
        <v>155</v>
      </c>
      <c r="AT175" s="17" t="s">
        <v>151</v>
      </c>
      <c r="AU175" s="17" t="s">
        <v>130</v>
      </c>
      <c r="AY175" s="17" t="s">
        <v>150</v>
      </c>
      <c r="BE175" s="101">
        <f t="shared" si="19"/>
        <v>0</v>
      </c>
      <c r="BF175" s="101">
        <f t="shared" si="20"/>
        <v>0</v>
      </c>
      <c r="BG175" s="101">
        <f t="shared" si="21"/>
        <v>0</v>
      </c>
      <c r="BH175" s="101">
        <f t="shared" si="22"/>
        <v>0</v>
      </c>
      <c r="BI175" s="101">
        <f t="shared" si="23"/>
        <v>0</v>
      </c>
      <c r="BJ175" s="17" t="s">
        <v>130</v>
      </c>
      <c r="BK175" s="101">
        <f t="shared" si="24"/>
        <v>0</v>
      </c>
      <c r="BL175" s="17" t="s">
        <v>155</v>
      </c>
      <c r="BM175" s="17" t="s">
        <v>263</v>
      </c>
    </row>
    <row r="176" spans="2:65" s="1" customFormat="1" ht="44.25" customHeight="1">
      <c r="B176" s="127"/>
      <c r="C176" s="156" t="s">
        <v>264</v>
      </c>
      <c r="D176" s="156" t="s">
        <v>151</v>
      </c>
      <c r="E176" s="157" t="s">
        <v>265</v>
      </c>
      <c r="F176" s="237" t="s">
        <v>266</v>
      </c>
      <c r="G176" s="237"/>
      <c r="H176" s="237"/>
      <c r="I176" s="237"/>
      <c r="J176" s="158" t="s">
        <v>172</v>
      </c>
      <c r="K176" s="159">
        <v>900</v>
      </c>
      <c r="L176" s="238">
        <v>0</v>
      </c>
      <c r="M176" s="238"/>
      <c r="N176" s="239">
        <f t="shared" si="15"/>
        <v>0</v>
      </c>
      <c r="O176" s="239"/>
      <c r="P176" s="239"/>
      <c r="Q176" s="239"/>
      <c r="R176" s="130"/>
      <c r="T176" s="160" t="s">
        <v>5</v>
      </c>
      <c r="U176" s="43" t="s">
        <v>38</v>
      </c>
      <c r="V176" s="35"/>
      <c r="W176" s="161">
        <f t="shared" si="16"/>
        <v>0</v>
      </c>
      <c r="X176" s="161">
        <v>2.399045E-2</v>
      </c>
      <c r="Y176" s="161">
        <f t="shared" si="17"/>
        <v>21.591405000000002</v>
      </c>
      <c r="Z176" s="161">
        <v>0</v>
      </c>
      <c r="AA176" s="162">
        <f t="shared" si="18"/>
        <v>0</v>
      </c>
      <c r="AR176" s="17" t="s">
        <v>155</v>
      </c>
      <c r="AT176" s="17" t="s">
        <v>151</v>
      </c>
      <c r="AU176" s="17" t="s">
        <v>130</v>
      </c>
      <c r="AY176" s="17" t="s">
        <v>150</v>
      </c>
      <c r="BE176" s="101">
        <f t="shared" si="19"/>
        <v>0</v>
      </c>
      <c r="BF176" s="101">
        <f t="shared" si="20"/>
        <v>0</v>
      </c>
      <c r="BG176" s="101">
        <f t="shared" si="21"/>
        <v>0</v>
      </c>
      <c r="BH176" s="101">
        <f t="shared" si="22"/>
        <v>0</v>
      </c>
      <c r="BI176" s="101">
        <f t="shared" si="23"/>
        <v>0</v>
      </c>
      <c r="BJ176" s="17" t="s">
        <v>130</v>
      </c>
      <c r="BK176" s="101">
        <f t="shared" si="24"/>
        <v>0</v>
      </c>
      <c r="BL176" s="17" t="s">
        <v>155</v>
      </c>
      <c r="BM176" s="17" t="s">
        <v>267</v>
      </c>
    </row>
    <row r="177" spans="2:65" s="1" customFormat="1" ht="31.5" customHeight="1">
      <c r="B177" s="127"/>
      <c r="C177" s="156" t="s">
        <v>268</v>
      </c>
      <c r="D177" s="156" t="s">
        <v>151</v>
      </c>
      <c r="E177" s="157" t="s">
        <v>269</v>
      </c>
      <c r="F177" s="237" t="s">
        <v>270</v>
      </c>
      <c r="G177" s="237"/>
      <c r="H177" s="237"/>
      <c r="I177" s="237"/>
      <c r="J177" s="158" t="s">
        <v>172</v>
      </c>
      <c r="K177" s="159">
        <v>900</v>
      </c>
      <c r="L177" s="238">
        <v>0</v>
      </c>
      <c r="M177" s="238"/>
      <c r="N177" s="239">
        <f t="shared" si="15"/>
        <v>0</v>
      </c>
      <c r="O177" s="239"/>
      <c r="P177" s="239"/>
      <c r="Q177" s="239"/>
      <c r="R177" s="130"/>
      <c r="T177" s="160" t="s">
        <v>5</v>
      </c>
      <c r="U177" s="43" t="s">
        <v>38</v>
      </c>
      <c r="V177" s="35"/>
      <c r="W177" s="161">
        <f t="shared" si="16"/>
        <v>0</v>
      </c>
      <c r="X177" s="161">
        <v>0</v>
      </c>
      <c r="Y177" s="161">
        <f t="shared" si="17"/>
        <v>0</v>
      </c>
      <c r="Z177" s="161">
        <v>0</v>
      </c>
      <c r="AA177" s="162">
        <f t="shared" si="18"/>
        <v>0</v>
      </c>
      <c r="AR177" s="17" t="s">
        <v>155</v>
      </c>
      <c r="AT177" s="17" t="s">
        <v>151</v>
      </c>
      <c r="AU177" s="17" t="s">
        <v>130</v>
      </c>
      <c r="AY177" s="17" t="s">
        <v>150</v>
      </c>
      <c r="BE177" s="101">
        <f t="shared" si="19"/>
        <v>0</v>
      </c>
      <c r="BF177" s="101">
        <f t="shared" si="20"/>
        <v>0</v>
      </c>
      <c r="BG177" s="101">
        <f t="shared" si="21"/>
        <v>0</v>
      </c>
      <c r="BH177" s="101">
        <f t="shared" si="22"/>
        <v>0</v>
      </c>
      <c r="BI177" s="101">
        <f t="shared" si="23"/>
        <v>0</v>
      </c>
      <c r="BJ177" s="17" t="s">
        <v>130</v>
      </c>
      <c r="BK177" s="101">
        <f t="shared" si="24"/>
        <v>0</v>
      </c>
      <c r="BL177" s="17" t="s">
        <v>155</v>
      </c>
      <c r="BM177" s="17" t="s">
        <v>271</v>
      </c>
    </row>
    <row r="178" spans="2:65" s="1" customFormat="1" ht="44.25" customHeight="1">
      <c r="B178" s="127"/>
      <c r="C178" s="156" t="s">
        <v>272</v>
      </c>
      <c r="D178" s="156" t="s">
        <v>151</v>
      </c>
      <c r="E178" s="157" t="s">
        <v>273</v>
      </c>
      <c r="F178" s="237" t="s">
        <v>274</v>
      </c>
      <c r="G178" s="237"/>
      <c r="H178" s="237"/>
      <c r="I178" s="237"/>
      <c r="J178" s="158" t="s">
        <v>172</v>
      </c>
      <c r="K178" s="159">
        <v>900</v>
      </c>
      <c r="L178" s="238">
        <v>0</v>
      </c>
      <c r="M178" s="238"/>
      <c r="N178" s="239">
        <f t="shared" si="15"/>
        <v>0</v>
      </c>
      <c r="O178" s="239"/>
      <c r="P178" s="239"/>
      <c r="Q178" s="239"/>
      <c r="R178" s="130"/>
      <c r="T178" s="160" t="s">
        <v>5</v>
      </c>
      <c r="U178" s="43" t="s">
        <v>38</v>
      </c>
      <c r="V178" s="35"/>
      <c r="W178" s="161">
        <f t="shared" si="16"/>
        <v>0</v>
      </c>
      <c r="X178" s="161">
        <v>2.571E-2</v>
      </c>
      <c r="Y178" s="161">
        <f t="shared" si="17"/>
        <v>23.138999999999999</v>
      </c>
      <c r="Z178" s="161">
        <v>0</v>
      </c>
      <c r="AA178" s="162">
        <f t="shared" si="18"/>
        <v>0</v>
      </c>
      <c r="AR178" s="17" t="s">
        <v>155</v>
      </c>
      <c r="AT178" s="17" t="s">
        <v>151</v>
      </c>
      <c r="AU178" s="17" t="s">
        <v>130</v>
      </c>
      <c r="AY178" s="17" t="s">
        <v>150</v>
      </c>
      <c r="BE178" s="101">
        <f t="shared" si="19"/>
        <v>0</v>
      </c>
      <c r="BF178" s="101">
        <f t="shared" si="20"/>
        <v>0</v>
      </c>
      <c r="BG178" s="101">
        <f t="shared" si="21"/>
        <v>0</v>
      </c>
      <c r="BH178" s="101">
        <f t="shared" si="22"/>
        <v>0</v>
      </c>
      <c r="BI178" s="101">
        <f t="shared" si="23"/>
        <v>0</v>
      </c>
      <c r="BJ178" s="17" t="s">
        <v>130</v>
      </c>
      <c r="BK178" s="101">
        <f t="shared" si="24"/>
        <v>0</v>
      </c>
      <c r="BL178" s="17" t="s">
        <v>155</v>
      </c>
      <c r="BM178" s="17" t="s">
        <v>275</v>
      </c>
    </row>
    <row r="179" spans="2:65" s="1" customFormat="1" ht="31.5" customHeight="1">
      <c r="B179" s="127"/>
      <c r="C179" s="156" t="s">
        <v>276</v>
      </c>
      <c r="D179" s="156" t="s">
        <v>151</v>
      </c>
      <c r="E179" s="157" t="s">
        <v>277</v>
      </c>
      <c r="F179" s="237" t="s">
        <v>278</v>
      </c>
      <c r="G179" s="237"/>
      <c r="H179" s="237"/>
      <c r="I179" s="237"/>
      <c r="J179" s="158" t="s">
        <v>172</v>
      </c>
      <c r="K179" s="159">
        <v>308.97800000000001</v>
      </c>
      <c r="L179" s="238">
        <v>0</v>
      </c>
      <c r="M179" s="238"/>
      <c r="N179" s="239">
        <f t="shared" si="15"/>
        <v>0</v>
      </c>
      <c r="O179" s="239"/>
      <c r="P179" s="239"/>
      <c r="Q179" s="239"/>
      <c r="R179" s="130"/>
      <c r="T179" s="160" t="s">
        <v>5</v>
      </c>
      <c r="U179" s="43" t="s">
        <v>38</v>
      </c>
      <c r="V179" s="35"/>
      <c r="W179" s="161">
        <f t="shared" si="16"/>
        <v>0</v>
      </c>
      <c r="X179" s="161">
        <v>0</v>
      </c>
      <c r="Y179" s="161">
        <f t="shared" si="17"/>
        <v>0</v>
      </c>
      <c r="Z179" s="161">
        <v>0</v>
      </c>
      <c r="AA179" s="162">
        <f t="shared" si="18"/>
        <v>0</v>
      </c>
      <c r="AR179" s="17" t="s">
        <v>155</v>
      </c>
      <c r="AT179" s="17" t="s">
        <v>151</v>
      </c>
      <c r="AU179" s="17" t="s">
        <v>130</v>
      </c>
      <c r="AY179" s="17" t="s">
        <v>150</v>
      </c>
      <c r="BE179" s="101">
        <f t="shared" si="19"/>
        <v>0</v>
      </c>
      <c r="BF179" s="101">
        <f t="shared" si="20"/>
        <v>0</v>
      </c>
      <c r="BG179" s="101">
        <f t="shared" si="21"/>
        <v>0</v>
      </c>
      <c r="BH179" s="101">
        <f t="shared" si="22"/>
        <v>0</v>
      </c>
      <c r="BI179" s="101">
        <f t="shared" si="23"/>
        <v>0</v>
      </c>
      <c r="BJ179" s="17" t="s">
        <v>130</v>
      </c>
      <c r="BK179" s="101">
        <f t="shared" si="24"/>
        <v>0</v>
      </c>
      <c r="BL179" s="17" t="s">
        <v>155</v>
      </c>
      <c r="BM179" s="17" t="s">
        <v>279</v>
      </c>
    </row>
    <row r="180" spans="2:65" s="1" customFormat="1" ht="44.25" customHeight="1">
      <c r="B180" s="127"/>
      <c r="C180" s="156" t="s">
        <v>280</v>
      </c>
      <c r="D180" s="156" t="s">
        <v>151</v>
      </c>
      <c r="E180" s="157" t="s">
        <v>281</v>
      </c>
      <c r="F180" s="237" t="s">
        <v>282</v>
      </c>
      <c r="G180" s="237"/>
      <c r="H180" s="237"/>
      <c r="I180" s="237"/>
      <c r="J180" s="158" t="s">
        <v>154</v>
      </c>
      <c r="K180" s="159">
        <v>14.53</v>
      </c>
      <c r="L180" s="238">
        <v>0</v>
      </c>
      <c r="M180" s="238"/>
      <c r="N180" s="239">
        <f t="shared" si="15"/>
        <v>0</v>
      </c>
      <c r="O180" s="239"/>
      <c r="P180" s="239"/>
      <c r="Q180" s="239"/>
      <c r="R180" s="130"/>
      <c r="T180" s="160" t="s">
        <v>5</v>
      </c>
      <c r="U180" s="43" t="s">
        <v>38</v>
      </c>
      <c r="V180" s="35"/>
      <c r="W180" s="161">
        <f t="shared" si="16"/>
        <v>0</v>
      </c>
      <c r="X180" s="161">
        <v>0</v>
      </c>
      <c r="Y180" s="161">
        <f t="shared" si="17"/>
        <v>0</v>
      </c>
      <c r="Z180" s="161">
        <v>0</v>
      </c>
      <c r="AA180" s="162">
        <f t="shared" si="18"/>
        <v>0</v>
      </c>
      <c r="AR180" s="17" t="s">
        <v>155</v>
      </c>
      <c r="AT180" s="17" t="s">
        <v>151</v>
      </c>
      <c r="AU180" s="17" t="s">
        <v>130</v>
      </c>
      <c r="AY180" s="17" t="s">
        <v>150</v>
      </c>
      <c r="BE180" s="101">
        <f t="shared" si="19"/>
        <v>0</v>
      </c>
      <c r="BF180" s="101">
        <f t="shared" si="20"/>
        <v>0</v>
      </c>
      <c r="BG180" s="101">
        <f t="shared" si="21"/>
        <v>0</v>
      </c>
      <c r="BH180" s="101">
        <f t="shared" si="22"/>
        <v>0</v>
      </c>
      <c r="BI180" s="101">
        <f t="shared" si="23"/>
        <v>0</v>
      </c>
      <c r="BJ180" s="17" t="s">
        <v>130</v>
      </c>
      <c r="BK180" s="101">
        <f t="shared" si="24"/>
        <v>0</v>
      </c>
      <c r="BL180" s="17" t="s">
        <v>155</v>
      </c>
      <c r="BM180" s="17" t="s">
        <v>283</v>
      </c>
    </row>
    <row r="181" spans="2:65" s="1" customFormat="1" ht="31.5" customHeight="1">
      <c r="B181" s="127"/>
      <c r="C181" s="156" t="s">
        <v>226</v>
      </c>
      <c r="D181" s="156" t="s">
        <v>151</v>
      </c>
      <c r="E181" s="157" t="s">
        <v>284</v>
      </c>
      <c r="F181" s="237" t="s">
        <v>285</v>
      </c>
      <c r="G181" s="237"/>
      <c r="H181" s="237"/>
      <c r="I181" s="237"/>
      <c r="J181" s="158" t="s">
        <v>254</v>
      </c>
      <c r="K181" s="159">
        <v>57</v>
      </c>
      <c r="L181" s="238">
        <v>0</v>
      </c>
      <c r="M181" s="238"/>
      <c r="N181" s="239">
        <f t="shared" si="15"/>
        <v>0</v>
      </c>
      <c r="O181" s="239"/>
      <c r="P181" s="239"/>
      <c r="Q181" s="239"/>
      <c r="R181" s="130"/>
      <c r="T181" s="160" t="s">
        <v>5</v>
      </c>
      <c r="U181" s="43" t="s">
        <v>38</v>
      </c>
      <c r="V181" s="35"/>
      <c r="W181" s="161">
        <f t="shared" si="16"/>
        <v>0</v>
      </c>
      <c r="X181" s="161">
        <v>0</v>
      </c>
      <c r="Y181" s="161">
        <f t="shared" si="17"/>
        <v>0</v>
      </c>
      <c r="Z181" s="161">
        <v>1.4E-2</v>
      </c>
      <c r="AA181" s="162">
        <f t="shared" si="18"/>
        <v>0.79800000000000004</v>
      </c>
      <c r="AR181" s="17" t="s">
        <v>155</v>
      </c>
      <c r="AT181" s="17" t="s">
        <v>151</v>
      </c>
      <c r="AU181" s="17" t="s">
        <v>130</v>
      </c>
      <c r="AY181" s="17" t="s">
        <v>150</v>
      </c>
      <c r="BE181" s="101">
        <f t="shared" si="19"/>
        <v>0</v>
      </c>
      <c r="BF181" s="101">
        <f t="shared" si="20"/>
        <v>0</v>
      </c>
      <c r="BG181" s="101">
        <f t="shared" si="21"/>
        <v>0</v>
      </c>
      <c r="BH181" s="101">
        <f t="shared" si="22"/>
        <v>0</v>
      </c>
      <c r="BI181" s="101">
        <f t="shared" si="23"/>
        <v>0</v>
      </c>
      <c r="BJ181" s="17" t="s">
        <v>130</v>
      </c>
      <c r="BK181" s="101">
        <f t="shared" si="24"/>
        <v>0</v>
      </c>
      <c r="BL181" s="17" t="s">
        <v>155</v>
      </c>
      <c r="BM181" s="17" t="s">
        <v>286</v>
      </c>
    </row>
    <row r="182" spans="2:65" s="1" customFormat="1" ht="31.5" customHeight="1">
      <c r="B182" s="127"/>
      <c r="C182" s="156" t="s">
        <v>287</v>
      </c>
      <c r="D182" s="156" t="s">
        <v>151</v>
      </c>
      <c r="E182" s="157" t="s">
        <v>288</v>
      </c>
      <c r="F182" s="237" t="s">
        <v>289</v>
      </c>
      <c r="G182" s="237"/>
      <c r="H182" s="237"/>
      <c r="I182" s="237"/>
      <c r="J182" s="158" t="s">
        <v>254</v>
      </c>
      <c r="K182" s="159">
        <v>9</v>
      </c>
      <c r="L182" s="238">
        <v>0</v>
      </c>
      <c r="M182" s="238"/>
      <c r="N182" s="239">
        <f t="shared" si="15"/>
        <v>0</v>
      </c>
      <c r="O182" s="239"/>
      <c r="P182" s="239"/>
      <c r="Q182" s="239"/>
      <c r="R182" s="130"/>
      <c r="T182" s="160" t="s">
        <v>5</v>
      </c>
      <c r="U182" s="43" t="s">
        <v>38</v>
      </c>
      <c r="V182" s="35"/>
      <c r="W182" s="161">
        <f t="shared" si="16"/>
        <v>0</v>
      </c>
      <c r="X182" s="161">
        <v>0</v>
      </c>
      <c r="Y182" s="161">
        <f t="shared" si="17"/>
        <v>0</v>
      </c>
      <c r="Z182" s="161">
        <v>0.02</v>
      </c>
      <c r="AA182" s="162">
        <f t="shared" si="18"/>
        <v>0.18</v>
      </c>
      <c r="AR182" s="17" t="s">
        <v>155</v>
      </c>
      <c r="AT182" s="17" t="s">
        <v>151</v>
      </c>
      <c r="AU182" s="17" t="s">
        <v>130</v>
      </c>
      <c r="AY182" s="17" t="s">
        <v>150</v>
      </c>
      <c r="BE182" s="101">
        <f t="shared" si="19"/>
        <v>0</v>
      </c>
      <c r="BF182" s="101">
        <f t="shared" si="20"/>
        <v>0</v>
      </c>
      <c r="BG182" s="101">
        <f t="shared" si="21"/>
        <v>0</v>
      </c>
      <c r="BH182" s="101">
        <f t="shared" si="22"/>
        <v>0</v>
      </c>
      <c r="BI182" s="101">
        <f t="shared" si="23"/>
        <v>0</v>
      </c>
      <c r="BJ182" s="17" t="s">
        <v>130</v>
      </c>
      <c r="BK182" s="101">
        <f t="shared" si="24"/>
        <v>0</v>
      </c>
      <c r="BL182" s="17" t="s">
        <v>155</v>
      </c>
      <c r="BM182" s="17" t="s">
        <v>290</v>
      </c>
    </row>
    <row r="183" spans="2:65" s="1" customFormat="1" ht="31.5" customHeight="1">
      <c r="B183" s="127"/>
      <c r="C183" s="156" t="s">
        <v>229</v>
      </c>
      <c r="D183" s="156" t="s">
        <v>151</v>
      </c>
      <c r="E183" s="157" t="s">
        <v>291</v>
      </c>
      <c r="F183" s="237" t="s">
        <v>292</v>
      </c>
      <c r="G183" s="237"/>
      <c r="H183" s="237"/>
      <c r="I183" s="237"/>
      <c r="J183" s="158" t="s">
        <v>254</v>
      </c>
      <c r="K183" s="159">
        <v>9</v>
      </c>
      <c r="L183" s="238">
        <v>0</v>
      </c>
      <c r="M183" s="238"/>
      <c r="N183" s="239">
        <f t="shared" si="15"/>
        <v>0</v>
      </c>
      <c r="O183" s="239"/>
      <c r="P183" s="239"/>
      <c r="Q183" s="239"/>
      <c r="R183" s="130"/>
      <c r="T183" s="160" t="s">
        <v>5</v>
      </c>
      <c r="U183" s="43" t="s">
        <v>38</v>
      </c>
      <c r="V183" s="35"/>
      <c r="W183" s="161">
        <f t="shared" si="16"/>
        <v>0</v>
      </c>
      <c r="X183" s="161">
        <v>0</v>
      </c>
      <c r="Y183" s="161">
        <f t="shared" si="17"/>
        <v>0</v>
      </c>
      <c r="Z183" s="161">
        <v>0.03</v>
      </c>
      <c r="AA183" s="162">
        <f t="shared" si="18"/>
        <v>0.27</v>
      </c>
      <c r="AR183" s="17" t="s">
        <v>155</v>
      </c>
      <c r="AT183" s="17" t="s">
        <v>151</v>
      </c>
      <c r="AU183" s="17" t="s">
        <v>130</v>
      </c>
      <c r="AY183" s="17" t="s">
        <v>150</v>
      </c>
      <c r="BE183" s="101">
        <f t="shared" si="19"/>
        <v>0</v>
      </c>
      <c r="BF183" s="101">
        <f t="shared" si="20"/>
        <v>0</v>
      </c>
      <c r="BG183" s="101">
        <f t="shared" si="21"/>
        <v>0</v>
      </c>
      <c r="BH183" s="101">
        <f t="shared" si="22"/>
        <v>0</v>
      </c>
      <c r="BI183" s="101">
        <f t="shared" si="23"/>
        <v>0</v>
      </c>
      <c r="BJ183" s="17" t="s">
        <v>130</v>
      </c>
      <c r="BK183" s="101">
        <f t="shared" si="24"/>
        <v>0</v>
      </c>
      <c r="BL183" s="17" t="s">
        <v>155</v>
      </c>
      <c r="BM183" s="17" t="s">
        <v>293</v>
      </c>
    </row>
    <row r="184" spans="2:65" s="1" customFormat="1" ht="31.5" customHeight="1">
      <c r="B184" s="127"/>
      <c r="C184" s="156" t="s">
        <v>294</v>
      </c>
      <c r="D184" s="156" t="s">
        <v>151</v>
      </c>
      <c r="E184" s="157" t="s">
        <v>295</v>
      </c>
      <c r="F184" s="237" t="s">
        <v>296</v>
      </c>
      <c r="G184" s="237"/>
      <c r="H184" s="237"/>
      <c r="I184" s="237"/>
      <c r="J184" s="158" t="s">
        <v>172</v>
      </c>
      <c r="K184" s="159">
        <v>72.625</v>
      </c>
      <c r="L184" s="238">
        <v>0</v>
      </c>
      <c r="M184" s="238"/>
      <c r="N184" s="239">
        <f t="shared" si="15"/>
        <v>0</v>
      </c>
      <c r="O184" s="239"/>
      <c r="P184" s="239"/>
      <c r="Q184" s="239"/>
      <c r="R184" s="130"/>
      <c r="T184" s="160" t="s">
        <v>5</v>
      </c>
      <c r="U184" s="43" t="s">
        <v>38</v>
      </c>
      <c r="V184" s="35"/>
      <c r="W184" s="161">
        <f t="shared" si="16"/>
        <v>0</v>
      </c>
      <c r="X184" s="161">
        <v>0</v>
      </c>
      <c r="Y184" s="161">
        <f t="shared" si="17"/>
        <v>0</v>
      </c>
      <c r="Z184" s="161">
        <v>0.06</v>
      </c>
      <c r="AA184" s="162">
        <f t="shared" si="18"/>
        <v>4.3574999999999999</v>
      </c>
      <c r="AR184" s="17" t="s">
        <v>155</v>
      </c>
      <c r="AT184" s="17" t="s">
        <v>151</v>
      </c>
      <c r="AU184" s="17" t="s">
        <v>130</v>
      </c>
      <c r="AY184" s="17" t="s">
        <v>150</v>
      </c>
      <c r="BE184" s="101">
        <f t="shared" si="19"/>
        <v>0</v>
      </c>
      <c r="BF184" s="101">
        <f t="shared" si="20"/>
        <v>0</v>
      </c>
      <c r="BG184" s="101">
        <f t="shared" si="21"/>
        <v>0</v>
      </c>
      <c r="BH184" s="101">
        <f t="shared" si="22"/>
        <v>0</v>
      </c>
      <c r="BI184" s="101">
        <f t="shared" si="23"/>
        <v>0</v>
      </c>
      <c r="BJ184" s="17" t="s">
        <v>130</v>
      </c>
      <c r="BK184" s="101">
        <f t="shared" si="24"/>
        <v>0</v>
      </c>
      <c r="BL184" s="17" t="s">
        <v>155</v>
      </c>
      <c r="BM184" s="17" t="s">
        <v>297</v>
      </c>
    </row>
    <row r="185" spans="2:65" s="1" customFormat="1" ht="31.5" customHeight="1">
      <c r="B185" s="127"/>
      <c r="C185" s="156" t="s">
        <v>233</v>
      </c>
      <c r="D185" s="156" t="s">
        <v>151</v>
      </c>
      <c r="E185" s="157" t="s">
        <v>298</v>
      </c>
      <c r="F185" s="237" t="s">
        <v>299</v>
      </c>
      <c r="G185" s="237"/>
      <c r="H185" s="237"/>
      <c r="I185" s="237"/>
      <c r="J185" s="158" t="s">
        <v>172</v>
      </c>
      <c r="K185" s="159">
        <v>5.4</v>
      </c>
      <c r="L185" s="238">
        <v>0</v>
      </c>
      <c r="M185" s="238"/>
      <c r="N185" s="239">
        <f t="shared" si="15"/>
        <v>0</v>
      </c>
      <c r="O185" s="239"/>
      <c r="P185" s="239"/>
      <c r="Q185" s="239"/>
      <c r="R185" s="130"/>
      <c r="T185" s="160" t="s">
        <v>5</v>
      </c>
      <c r="U185" s="43" t="s">
        <v>38</v>
      </c>
      <c r="V185" s="35"/>
      <c r="W185" s="161">
        <f t="shared" si="16"/>
        <v>0</v>
      </c>
      <c r="X185" s="161">
        <v>0</v>
      </c>
      <c r="Y185" s="161">
        <f t="shared" si="17"/>
        <v>0</v>
      </c>
      <c r="Z185" s="161">
        <v>8.4000000000000005E-2</v>
      </c>
      <c r="AA185" s="162">
        <f t="shared" si="18"/>
        <v>0.45360000000000006</v>
      </c>
      <c r="AR185" s="17" t="s">
        <v>155</v>
      </c>
      <c r="AT185" s="17" t="s">
        <v>151</v>
      </c>
      <c r="AU185" s="17" t="s">
        <v>130</v>
      </c>
      <c r="AY185" s="17" t="s">
        <v>150</v>
      </c>
      <c r="BE185" s="101">
        <f t="shared" si="19"/>
        <v>0</v>
      </c>
      <c r="BF185" s="101">
        <f t="shared" si="20"/>
        <v>0</v>
      </c>
      <c r="BG185" s="101">
        <f t="shared" si="21"/>
        <v>0</v>
      </c>
      <c r="BH185" s="101">
        <f t="shared" si="22"/>
        <v>0</v>
      </c>
      <c r="BI185" s="101">
        <f t="shared" si="23"/>
        <v>0</v>
      </c>
      <c r="BJ185" s="17" t="s">
        <v>130</v>
      </c>
      <c r="BK185" s="101">
        <f t="shared" si="24"/>
        <v>0</v>
      </c>
      <c r="BL185" s="17" t="s">
        <v>155</v>
      </c>
      <c r="BM185" s="17" t="s">
        <v>300</v>
      </c>
    </row>
    <row r="186" spans="2:65" s="1" customFormat="1" ht="31.5" customHeight="1">
      <c r="B186" s="127"/>
      <c r="C186" s="156" t="s">
        <v>301</v>
      </c>
      <c r="D186" s="156" t="s">
        <v>151</v>
      </c>
      <c r="E186" s="157" t="s">
        <v>302</v>
      </c>
      <c r="F186" s="237" t="s">
        <v>303</v>
      </c>
      <c r="G186" s="237"/>
      <c r="H186" s="237"/>
      <c r="I186" s="237"/>
      <c r="J186" s="158" t="s">
        <v>172</v>
      </c>
      <c r="K186" s="159">
        <v>12.022</v>
      </c>
      <c r="L186" s="238">
        <v>0</v>
      </c>
      <c r="M186" s="238"/>
      <c r="N186" s="239">
        <f t="shared" si="15"/>
        <v>0</v>
      </c>
      <c r="O186" s="239"/>
      <c r="P186" s="239"/>
      <c r="Q186" s="239"/>
      <c r="R186" s="130"/>
      <c r="T186" s="160" t="s">
        <v>5</v>
      </c>
      <c r="U186" s="43" t="s">
        <v>38</v>
      </c>
      <c r="V186" s="35"/>
      <c r="W186" s="161">
        <f t="shared" si="16"/>
        <v>0</v>
      </c>
      <c r="X186" s="161">
        <v>0</v>
      </c>
      <c r="Y186" s="161">
        <f t="shared" si="17"/>
        <v>0</v>
      </c>
      <c r="Z186" s="161">
        <v>6.2E-2</v>
      </c>
      <c r="AA186" s="162">
        <f t="shared" si="18"/>
        <v>0.74536400000000003</v>
      </c>
      <c r="AR186" s="17" t="s">
        <v>155</v>
      </c>
      <c r="AT186" s="17" t="s">
        <v>151</v>
      </c>
      <c r="AU186" s="17" t="s">
        <v>130</v>
      </c>
      <c r="AY186" s="17" t="s">
        <v>150</v>
      </c>
      <c r="BE186" s="101">
        <f t="shared" si="19"/>
        <v>0</v>
      </c>
      <c r="BF186" s="101">
        <f t="shared" si="20"/>
        <v>0</v>
      </c>
      <c r="BG186" s="101">
        <f t="shared" si="21"/>
        <v>0</v>
      </c>
      <c r="BH186" s="101">
        <f t="shared" si="22"/>
        <v>0</v>
      </c>
      <c r="BI186" s="101">
        <f t="shared" si="23"/>
        <v>0</v>
      </c>
      <c r="BJ186" s="17" t="s">
        <v>130</v>
      </c>
      <c r="BK186" s="101">
        <f t="shared" si="24"/>
        <v>0</v>
      </c>
      <c r="BL186" s="17" t="s">
        <v>155</v>
      </c>
      <c r="BM186" s="17" t="s">
        <v>304</v>
      </c>
    </row>
    <row r="187" spans="2:65" s="1" customFormat="1" ht="31.5" customHeight="1">
      <c r="B187" s="127"/>
      <c r="C187" s="156" t="s">
        <v>237</v>
      </c>
      <c r="D187" s="156" t="s">
        <v>151</v>
      </c>
      <c r="E187" s="157" t="s">
        <v>305</v>
      </c>
      <c r="F187" s="237" t="s">
        <v>306</v>
      </c>
      <c r="G187" s="237"/>
      <c r="H187" s="237"/>
      <c r="I187" s="237"/>
      <c r="J187" s="158" t="s">
        <v>172</v>
      </c>
      <c r="K187" s="159">
        <v>679.70100000000002</v>
      </c>
      <c r="L187" s="238">
        <v>0</v>
      </c>
      <c r="M187" s="238"/>
      <c r="N187" s="239">
        <f t="shared" si="15"/>
        <v>0</v>
      </c>
      <c r="O187" s="239"/>
      <c r="P187" s="239"/>
      <c r="Q187" s="239"/>
      <c r="R187" s="130"/>
      <c r="T187" s="160" t="s">
        <v>5</v>
      </c>
      <c r="U187" s="43" t="s">
        <v>38</v>
      </c>
      <c r="V187" s="35"/>
      <c r="W187" s="161">
        <f t="shared" si="16"/>
        <v>0</v>
      </c>
      <c r="X187" s="161">
        <v>0</v>
      </c>
      <c r="Y187" s="161">
        <f t="shared" si="17"/>
        <v>0</v>
      </c>
      <c r="Z187" s="161">
        <v>0</v>
      </c>
      <c r="AA187" s="162">
        <f t="shared" si="18"/>
        <v>0</v>
      </c>
      <c r="AR187" s="17" t="s">
        <v>155</v>
      </c>
      <c r="AT187" s="17" t="s">
        <v>151</v>
      </c>
      <c r="AU187" s="17" t="s">
        <v>130</v>
      </c>
      <c r="AY187" s="17" t="s">
        <v>150</v>
      </c>
      <c r="BE187" s="101">
        <f t="shared" si="19"/>
        <v>0</v>
      </c>
      <c r="BF187" s="101">
        <f t="shared" si="20"/>
        <v>0</v>
      </c>
      <c r="BG187" s="101">
        <f t="shared" si="21"/>
        <v>0</v>
      </c>
      <c r="BH187" s="101">
        <f t="shared" si="22"/>
        <v>0</v>
      </c>
      <c r="BI187" s="101">
        <f t="shared" si="23"/>
        <v>0</v>
      </c>
      <c r="BJ187" s="17" t="s">
        <v>130</v>
      </c>
      <c r="BK187" s="101">
        <f t="shared" si="24"/>
        <v>0</v>
      </c>
      <c r="BL187" s="17" t="s">
        <v>155</v>
      </c>
      <c r="BM187" s="17" t="s">
        <v>307</v>
      </c>
    </row>
    <row r="188" spans="2:65" s="1" customFormat="1" ht="31.5" customHeight="1">
      <c r="B188" s="127"/>
      <c r="C188" s="156" t="s">
        <v>308</v>
      </c>
      <c r="D188" s="156" t="s">
        <v>151</v>
      </c>
      <c r="E188" s="157" t="s">
        <v>309</v>
      </c>
      <c r="F188" s="237" t="s">
        <v>310</v>
      </c>
      <c r="G188" s="237"/>
      <c r="H188" s="237"/>
      <c r="I188" s="237"/>
      <c r="J188" s="158" t="s">
        <v>172</v>
      </c>
      <c r="K188" s="159">
        <v>308.97800000000001</v>
      </c>
      <c r="L188" s="238">
        <v>0</v>
      </c>
      <c r="M188" s="238"/>
      <c r="N188" s="239">
        <f t="shared" si="15"/>
        <v>0</v>
      </c>
      <c r="O188" s="239"/>
      <c r="P188" s="239"/>
      <c r="Q188" s="239"/>
      <c r="R188" s="130"/>
      <c r="T188" s="160" t="s">
        <v>5</v>
      </c>
      <c r="U188" s="43" t="s">
        <v>38</v>
      </c>
      <c r="V188" s="35"/>
      <c r="W188" s="161">
        <f t="shared" si="16"/>
        <v>0</v>
      </c>
      <c r="X188" s="161">
        <v>0</v>
      </c>
      <c r="Y188" s="161">
        <f t="shared" si="17"/>
        <v>0</v>
      </c>
      <c r="Z188" s="161">
        <v>0</v>
      </c>
      <c r="AA188" s="162">
        <f t="shared" si="18"/>
        <v>0</v>
      </c>
      <c r="AR188" s="17" t="s">
        <v>155</v>
      </c>
      <c r="AT188" s="17" t="s">
        <v>151</v>
      </c>
      <c r="AU188" s="17" t="s">
        <v>130</v>
      </c>
      <c r="AY188" s="17" t="s">
        <v>150</v>
      </c>
      <c r="BE188" s="101">
        <f t="shared" si="19"/>
        <v>0</v>
      </c>
      <c r="BF188" s="101">
        <f t="shared" si="20"/>
        <v>0</v>
      </c>
      <c r="BG188" s="101">
        <f t="shared" si="21"/>
        <v>0</v>
      </c>
      <c r="BH188" s="101">
        <f t="shared" si="22"/>
        <v>0</v>
      </c>
      <c r="BI188" s="101">
        <f t="shared" si="23"/>
        <v>0</v>
      </c>
      <c r="BJ188" s="17" t="s">
        <v>130</v>
      </c>
      <c r="BK188" s="101">
        <f t="shared" si="24"/>
        <v>0</v>
      </c>
      <c r="BL188" s="17" t="s">
        <v>155</v>
      </c>
      <c r="BM188" s="17" t="s">
        <v>311</v>
      </c>
    </row>
    <row r="189" spans="2:65" s="1" customFormat="1" ht="31.5" customHeight="1">
      <c r="B189" s="127"/>
      <c r="C189" s="156" t="s">
        <v>241</v>
      </c>
      <c r="D189" s="156" t="s">
        <v>151</v>
      </c>
      <c r="E189" s="157" t="s">
        <v>312</v>
      </c>
      <c r="F189" s="237" t="s">
        <v>313</v>
      </c>
      <c r="G189" s="237"/>
      <c r="H189" s="237"/>
      <c r="I189" s="237"/>
      <c r="J189" s="158" t="s">
        <v>168</v>
      </c>
      <c r="K189" s="159">
        <v>6.8040000000000003</v>
      </c>
      <c r="L189" s="238">
        <v>0</v>
      </c>
      <c r="M189" s="238"/>
      <c r="N189" s="239">
        <f t="shared" si="15"/>
        <v>0</v>
      </c>
      <c r="O189" s="239"/>
      <c r="P189" s="239"/>
      <c r="Q189" s="239"/>
      <c r="R189" s="130"/>
      <c r="T189" s="160" t="s">
        <v>5</v>
      </c>
      <c r="U189" s="43" t="s">
        <v>38</v>
      </c>
      <c r="V189" s="35"/>
      <c r="W189" s="161">
        <f t="shared" si="16"/>
        <v>0</v>
      </c>
      <c r="X189" s="161">
        <v>0</v>
      </c>
      <c r="Y189" s="161">
        <f t="shared" si="17"/>
        <v>0</v>
      </c>
      <c r="Z189" s="161">
        <v>0</v>
      </c>
      <c r="AA189" s="162">
        <f t="shared" si="18"/>
        <v>0</v>
      </c>
      <c r="AR189" s="17" t="s">
        <v>155</v>
      </c>
      <c r="AT189" s="17" t="s">
        <v>151</v>
      </c>
      <c r="AU189" s="17" t="s">
        <v>130</v>
      </c>
      <c r="AY189" s="17" t="s">
        <v>150</v>
      </c>
      <c r="BE189" s="101">
        <f t="shared" si="19"/>
        <v>0</v>
      </c>
      <c r="BF189" s="101">
        <f t="shared" si="20"/>
        <v>0</v>
      </c>
      <c r="BG189" s="101">
        <f t="shared" si="21"/>
        <v>0</v>
      </c>
      <c r="BH189" s="101">
        <f t="shared" si="22"/>
        <v>0</v>
      </c>
      <c r="BI189" s="101">
        <f t="shared" si="23"/>
        <v>0</v>
      </c>
      <c r="BJ189" s="17" t="s">
        <v>130</v>
      </c>
      <c r="BK189" s="101">
        <f t="shared" si="24"/>
        <v>0</v>
      </c>
      <c r="BL189" s="17" t="s">
        <v>155</v>
      </c>
      <c r="BM189" s="17" t="s">
        <v>314</v>
      </c>
    </row>
    <row r="190" spans="2:65" s="1" customFormat="1" ht="31.5" customHeight="1">
      <c r="B190" s="127"/>
      <c r="C190" s="156" t="s">
        <v>315</v>
      </c>
      <c r="D190" s="156" t="s">
        <v>151</v>
      </c>
      <c r="E190" s="157" t="s">
        <v>316</v>
      </c>
      <c r="F190" s="237" t="s">
        <v>317</v>
      </c>
      <c r="G190" s="237"/>
      <c r="H190" s="237"/>
      <c r="I190" s="237"/>
      <c r="J190" s="158" t="s">
        <v>168</v>
      </c>
      <c r="K190" s="159">
        <v>68.040000000000006</v>
      </c>
      <c r="L190" s="238">
        <v>0</v>
      </c>
      <c r="M190" s="238"/>
      <c r="N190" s="239">
        <f t="shared" si="15"/>
        <v>0</v>
      </c>
      <c r="O190" s="239"/>
      <c r="P190" s="239"/>
      <c r="Q190" s="239"/>
      <c r="R190" s="130"/>
      <c r="T190" s="160" t="s">
        <v>5</v>
      </c>
      <c r="U190" s="43" t="s">
        <v>38</v>
      </c>
      <c r="V190" s="35"/>
      <c r="W190" s="161">
        <f t="shared" si="16"/>
        <v>0</v>
      </c>
      <c r="X190" s="161">
        <v>0</v>
      </c>
      <c r="Y190" s="161">
        <f t="shared" si="17"/>
        <v>0</v>
      </c>
      <c r="Z190" s="161">
        <v>0</v>
      </c>
      <c r="AA190" s="162">
        <f t="shared" si="18"/>
        <v>0</v>
      </c>
      <c r="AR190" s="17" t="s">
        <v>155</v>
      </c>
      <c r="AT190" s="17" t="s">
        <v>151</v>
      </c>
      <c r="AU190" s="17" t="s">
        <v>130</v>
      </c>
      <c r="AY190" s="17" t="s">
        <v>150</v>
      </c>
      <c r="BE190" s="101">
        <f t="shared" si="19"/>
        <v>0</v>
      </c>
      <c r="BF190" s="101">
        <f t="shared" si="20"/>
        <v>0</v>
      </c>
      <c r="BG190" s="101">
        <f t="shared" si="21"/>
        <v>0</v>
      </c>
      <c r="BH190" s="101">
        <f t="shared" si="22"/>
        <v>0</v>
      </c>
      <c r="BI190" s="101">
        <f t="shared" si="23"/>
        <v>0</v>
      </c>
      <c r="BJ190" s="17" t="s">
        <v>130</v>
      </c>
      <c r="BK190" s="101">
        <f t="shared" si="24"/>
        <v>0</v>
      </c>
      <c r="BL190" s="17" t="s">
        <v>155</v>
      </c>
      <c r="BM190" s="17" t="s">
        <v>318</v>
      </c>
    </row>
    <row r="191" spans="2:65" s="1" customFormat="1" ht="31.5" customHeight="1">
      <c r="B191" s="127"/>
      <c r="C191" s="156" t="s">
        <v>245</v>
      </c>
      <c r="D191" s="156" t="s">
        <v>151</v>
      </c>
      <c r="E191" s="157" t="s">
        <v>319</v>
      </c>
      <c r="F191" s="237" t="s">
        <v>320</v>
      </c>
      <c r="G191" s="237"/>
      <c r="H191" s="237"/>
      <c r="I191" s="237"/>
      <c r="J191" s="158" t="s">
        <v>168</v>
      </c>
      <c r="K191" s="159">
        <v>6.8040000000000003</v>
      </c>
      <c r="L191" s="238">
        <v>0</v>
      </c>
      <c r="M191" s="238"/>
      <c r="N191" s="239">
        <f t="shared" si="15"/>
        <v>0</v>
      </c>
      <c r="O191" s="239"/>
      <c r="P191" s="239"/>
      <c r="Q191" s="239"/>
      <c r="R191" s="130"/>
      <c r="T191" s="160" t="s">
        <v>5</v>
      </c>
      <c r="U191" s="43" t="s">
        <v>38</v>
      </c>
      <c r="V191" s="35"/>
      <c r="W191" s="161">
        <f t="shared" si="16"/>
        <v>0</v>
      </c>
      <c r="X191" s="161">
        <v>0</v>
      </c>
      <c r="Y191" s="161">
        <f t="shared" si="17"/>
        <v>0</v>
      </c>
      <c r="Z191" s="161">
        <v>0</v>
      </c>
      <c r="AA191" s="162">
        <f t="shared" si="18"/>
        <v>0</v>
      </c>
      <c r="AR191" s="17" t="s">
        <v>155</v>
      </c>
      <c r="AT191" s="17" t="s">
        <v>151</v>
      </c>
      <c r="AU191" s="17" t="s">
        <v>130</v>
      </c>
      <c r="AY191" s="17" t="s">
        <v>150</v>
      </c>
      <c r="BE191" s="101">
        <f t="shared" si="19"/>
        <v>0</v>
      </c>
      <c r="BF191" s="101">
        <f t="shared" si="20"/>
        <v>0</v>
      </c>
      <c r="BG191" s="101">
        <f t="shared" si="21"/>
        <v>0</v>
      </c>
      <c r="BH191" s="101">
        <f t="shared" si="22"/>
        <v>0</v>
      </c>
      <c r="BI191" s="101">
        <f t="shared" si="23"/>
        <v>0</v>
      </c>
      <c r="BJ191" s="17" t="s">
        <v>130</v>
      </c>
      <c r="BK191" s="101">
        <f t="shared" si="24"/>
        <v>0</v>
      </c>
      <c r="BL191" s="17" t="s">
        <v>155</v>
      </c>
      <c r="BM191" s="17" t="s">
        <v>321</v>
      </c>
    </row>
    <row r="192" spans="2:65" s="1" customFormat="1" ht="31.5" customHeight="1">
      <c r="B192" s="127"/>
      <c r="C192" s="156" t="s">
        <v>322</v>
      </c>
      <c r="D192" s="156" t="s">
        <v>151</v>
      </c>
      <c r="E192" s="157" t="s">
        <v>323</v>
      </c>
      <c r="F192" s="237" t="s">
        <v>324</v>
      </c>
      <c r="G192" s="237"/>
      <c r="H192" s="237"/>
      <c r="I192" s="237"/>
      <c r="J192" s="158" t="s">
        <v>168</v>
      </c>
      <c r="K192" s="159">
        <v>34.020000000000003</v>
      </c>
      <c r="L192" s="238">
        <v>0</v>
      </c>
      <c r="M192" s="238"/>
      <c r="N192" s="239">
        <f t="shared" si="15"/>
        <v>0</v>
      </c>
      <c r="O192" s="239"/>
      <c r="P192" s="239"/>
      <c r="Q192" s="239"/>
      <c r="R192" s="130"/>
      <c r="T192" s="160" t="s">
        <v>5</v>
      </c>
      <c r="U192" s="43" t="s">
        <v>38</v>
      </c>
      <c r="V192" s="35"/>
      <c r="W192" s="161">
        <f t="shared" si="16"/>
        <v>0</v>
      </c>
      <c r="X192" s="161">
        <v>0</v>
      </c>
      <c r="Y192" s="161">
        <f t="shared" si="17"/>
        <v>0</v>
      </c>
      <c r="Z192" s="161">
        <v>0</v>
      </c>
      <c r="AA192" s="162">
        <f t="shared" si="18"/>
        <v>0</v>
      </c>
      <c r="AR192" s="17" t="s">
        <v>155</v>
      </c>
      <c r="AT192" s="17" t="s">
        <v>151</v>
      </c>
      <c r="AU192" s="17" t="s">
        <v>130</v>
      </c>
      <c r="AY192" s="17" t="s">
        <v>150</v>
      </c>
      <c r="BE192" s="101">
        <f t="shared" si="19"/>
        <v>0</v>
      </c>
      <c r="BF192" s="101">
        <f t="shared" si="20"/>
        <v>0</v>
      </c>
      <c r="BG192" s="101">
        <f t="shared" si="21"/>
        <v>0</v>
      </c>
      <c r="BH192" s="101">
        <f t="shared" si="22"/>
        <v>0</v>
      </c>
      <c r="BI192" s="101">
        <f t="shared" si="23"/>
        <v>0</v>
      </c>
      <c r="BJ192" s="17" t="s">
        <v>130</v>
      </c>
      <c r="BK192" s="101">
        <f t="shared" si="24"/>
        <v>0</v>
      </c>
      <c r="BL192" s="17" t="s">
        <v>155</v>
      </c>
      <c r="BM192" s="17" t="s">
        <v>325</v>
      </c>
    </row>
    <row r="193" spans="2:65" s="1" customFormat="1" ht="31.5" customHeight="1">
      <c r="B193" s="127"/>
      <c r="C193" s="156" t="s">
        <v>250</v>
      </c>
      <c r="D193" s="156" t="s">
        <v>151</v>
      </c>
      <c r="E193" s="157" t="s">
        <v>326</v>
      </c>
      <c r="F193" s="237" t="s">
        <v>327</v>
      </c>
      <c r="G193" s="237"/>
      <c r="H193" s="237"/>
      <c r="I193" s="237"/>
      <c r="J193" s="158" t="s">
        <v>168</v>
      </c>
      <c r="K193" s="159">
        <v>6.8040000000000003</v>
      </c>
      <c r="L193" s="238">
        <v>0</v>
      </c>
      <c r="M193" s="238"/>
      <c r="N193" s="239">
        <f t="shared" si="15"/>
        <v>0</v>
      </c>
      <c r="O193" s="239"/>
      <c r="P193" s="239"/>
      <c r="Q193" s="239"/>
      <c r="R193" s="130"/>
      <c r="T193" s="160" t="s">
        <v>5</v>
      </c>
      <c r="U193" s="43" t="s">
        <v>38</v>
      </c>
      <c r="V193" s="35"/>
      <c r="W193" s="161">
        <f t="shared" si="16"/>
        <v>0</v>
      </c>
      <c r="X193" s="161">
        <v>0</v>
      </c>
      <c r="Y193" s="161">
        <f t="shared" si="17"/>
        <v>0</v>
      </c>
      <c r="Z193" s="161">
        <v>0</v>
      </c>
      <c r="AA193" s="162">
        <f t="shared" si="18"/>
        <v>0</v>
      </c>
      <c r="AR193" s="17" t="s">
        <v>155</v>
      </c>
      <c r="AT193" s="17" t="s">
        <v>151</v>
      </c>
      <c r="AU193" s="17" t="s">
        <v>130</v>
      </c>
      <c r="AY193" s="17" t="s">
        <v>150</v>
      </c>
      <c r="BE193" s="101">
        <f t="shared" si="19"/>
        <v>0</v>
      </c>
      <c r="BF193" s="101">
        <f t="shared" si="20"/>
        <v>0</v>
      </c>
      <c r="BG193" s="101">
        <f t="shared" si="21"/>
        <v>0</v>
      </c>
      <c r="BH193" s="101">
        <f t="shared" si="22"/>
        <v>0</v>
      </c>
      <c r="BI193" s="101">
        <f t="shared" si="23"/>
        <v>0</v>
      </c>
      <c r="BJ193" s="17" t="s">
        <v>130</v>
      </c>
      <c r="BK193" s="101">
        <f t="shared" si="24"/>
        <v>0</v>
      </c>
      <c r="BL193" s="17" t="s">
        <v>155</v>
      </c>
      <c r="BM193" s="17" t="s">
        <v>328</v>
      </c>
    </row>
    <row r="194" spans="2:65" s="1" customFormat="1" ht="44.25" customHeight="1">
      <c r="B194" s="127"/>
      <c r="C194" s="156" t="s">
        <v>329</v>
      </c>
      <c r="D194" s="156" t="s">
        <v>151</v>
      </c>
      <c r="E194" s="157" t="s">
        <v>330</v>
      </c>
      <c r="F194" s="237" t="s">
        <v>331</v>
      </c>
      <c r="G194" s="237"/>
      <c r="H194" s="237"/>
      <c r="I194" s="237"/>
      <c r="J194" s="158" t="s">
        <v>332</v>
      </c>
      <c r="K194" s="159">
        <v>80</v>
      </c>
      <c r="L194" s="238">
        <v>0</v>
      </c>
      <c r="M194" s="238"/>
      <c r="N194" s="239">
        <f t="shared" si="15"/>
        <v>0</v>
      </c>
      <c r="O194" s="239"/>
      <c r="P194" s="239"/>
      <c r="Q194" s="239"/>
      <c r="R194" s="130"/>
      <c r="T194" s="160" t="s">
        <v>5</v>
      </c>
      <c r="U194" s="43" t="s">
        <v>38</v>
      </c>
      <c r="V194" s="35"/>
      <c r="W194" s="161">
        <f t="shared" si="16"/>
        <v>0</v>
      </c>
      <c r="X194" s="161">
        <v>0</v>
      </c>
      <c r="Y194" s="161">
        <f t="shared" si="17"/>
        <v>0</v>
      </c>
      <c r="Z194" s="161">
        <v>0</v>
      </c>
      <c r="AA194" s="162">
        <f t="shared" si="18"/>
        <v>0</v>
      </c>
      <c r="AR194" s="17" t="s">
        <v>155</v>
      </c>
      <c r="AT194" s="17" t="s">
        <v>151</v>
      </c>
      <c r="AU194" s="17" t="s">
        <v>130</v>
      </c>
      <c r="AY194" s="17" t="s">
        <v>150</v>
      </c>
      <c r="BE194" s="101">
        <f t="shared" si="19"/>
        <v>0</v>
      </c>
      <c r="BF194" s="101">
        <f t="shared" si="20"/>
        <v>0</v>
      </c>
      <c r="BG194" s="101">
        <f t="shared" si="21"/>
        <v>0</v>
      </c>
      <c r="BH194" s="101">
        <f t="shared" si="22"/>
        <v>0</v>
      </c>
      <c r="BI194" s="101">
        <f t="shared" si="23"/>
        <v>0</v>
      </c>
      <c r="BJ194" s="17" t="s">
        <v>130</v>
      </c>
      <c r="BK194" s="101">
        <f t="shared" si="24"/>
        <v>0</v>
      </c>
      <c r="BL194" s="17" t="s">
        <v>155</v>
      </c>
      <c r="BM194" s="17" t="s">
        <v>333</v>
      </c>
    </row>
    <row r="195" spans="2:65" s="9" customFormat="1" ht="29.85" customHeight="1">
      <c r="B195" s="145"/>
      <c r="C195" s="146"/>
      <c r="D195" s="155" t="s">
        <v>107</v>
      </c>
      <c r="E195" s="155"/>
      <c r="F195" s="155"/>
      <c r="G195" s="155"/>
      <c r="H195" s="155"/>
      <c r="I195" s="155"/>
      <c r="J195" s="155"/>
      <c r="K195" s="155"/>
      <c r="L195" s="155"/>
      <c r="M195" s="155"/>
      <c r="N195" s="243">
        <f>BK195</f>
        <v>0</v>
      </c>
      <c r="O195" s="244"/>
      <c r="P195" s="244"/>
      <c r="Q195" s="244"/>
      <c r="R195" s="148"/>
      <c r="T195" s="149"/>
      <c r="U195" s="146"/>
      <c r="V195" s="146"/>
      <c r="W195" s="150">
        <f>W196</f>
        <v>0</v>
      </c>
      <c r="X195" s="146"/>
      <c r="Y195" s="150">
        <f>Y196</f>
        <v>0</v>
      </c>
      <c r="Z195" s="146"/>
      <c r="AA195" s="151">
        <f>AA196</f>
        <v>0</v>
      </c>
      <c r="AR195" s="152" t="s">
        <v>79</v>
      </c>
      <c r="AT195" s="153" t="s">
        <v>70</v>
      </c>
      <c r="AU195" s="153" t="s">
        <v>79</v>
      </c>
      <c r="AY195" s="152" t="s">
        <v>150</v>
      </c>
      <c r="BK195" s="154">
        <f>BK196</f>
        <v>0</v>
      </c>
    </row>
    <row r="196" spans="2:65" s="1" customFormat="1" ht="31.5" customHeight="1">
      <c r="B196" s="127"/>
      <c r="C196" s="156" t="s">
        <v>334</v>
      </c>
      <c r="D196" s="156" t="s">
        <v>151</v>
      </c>
      <c r="E196" s="157" t="s">
        <v>335</v>
      </c>
      <c r="F196" s="237" t="s">
        <v>336</v>
      </c>
      <c r="G196" s="237"/>
      <c r="H196" s="237"/>
      <c r="I196" s="237"/>
      <c r="J196" s="158" t="s">
        <v>168</v>
      </c>
      <c r="K196" s="159">
        <v>198.964</v>
      </c>
      <c r="L196" s="238">
        <v>0</v>
      </c>
      <c r="M196" s="238"/>
      <c r="N196" s="239">
        <f>ROUND(L196*K196,2)</f>
        <v>0</v>
      </c>
      <c r="O196" s="239"/>
      <c r="P196" s="239"/>
      <c r="Q196" s="239"/>
      <c r="R196" s="130"/>
      <c r="T196" s="160" t="s">
        <v>5</v>
      </c>
      <c r="U196" s="43" t="s">
        <v>38</v>
      </c>
      <c r="V196" s="35"/>
      <c r="W196" s="161">
        <f>V196*K196</f>
        <v>0</v>
      </c>
      <c r="X196" s="161">
        <v>0</v>
      </c>
      <c r="Y196" s="161">
        <f>X196*K196</f>
        <v>0</v>
      </c>
      <c r="Z196" s="161">
        <v>0</v>
      </c>
      <c r="AA196" s="162">
        <f>Z196*K196</f>
        <v>0</v>
      </c>
      <c r="AR196" s="17" t="s">
        <v>155</v>
      </c>
      <c r="AT196" s="17" t="s">
        <v>151</v>
      </c>
      <c r="AU196" s="17" t="s">
        <v>130</v>
      </c>
      <c r="AY196" s="17" t="s">
        <v>150</v>
      </c>
      <c r="BE196" s="101">
        <f>IF(U196="základná",N196,0)</f>
        <v>0</v>
      </c>
      <c r="BF196" s="101">
        <f>IF(U196="znížená",N196,0)</f>
        <v>0</v>
      </c>
      <c r="BG196" s="101">
        <f>IF(U196="zákl. prenesená",N196,0)</f>
        <v>0</v>
      </c>
      <c r="BH196" s="101">
        <f>IF(U196="zníž. prenesená",N196,0)</f>
        <v>0</v>
      </c>
      <c r="BI196" s="101">
        <f>IF(U196="nulová",N196,0)</f>
        <v>0</v>
      </c>
      <c r="BJ196" s="17" t="s">
        <v>130</v>
      </c>
      <c r="BK196" s="101">
        <f>ROUND(L196*K196,2)</f>
        <v>0</v>
      </c>
      <c r="BL196" s="17" t="s">
        <v>155</v>
      </c>
      <c r="BM196" s="17" t="s">
        <v>337</v>
      </c>
    </row>
    <row r="197" spans="2:65" s="9" customFormat="1" ht="37.35" customHeight="1">
      <c r="B197" s="145"/>
      <c r="C197" s="146"/>
      <c r="D197" s="147" t="s">
        <v>108</v>
      </c>
      <c r="E197" s="147"/>
      <c r="F197" s="147"/>
      <c r="G197" s="147"/>
      <c r="H197" s="147"/>
      <c r="I197" s="147"/>
      <c r="J197" s="147"/>
      <c r="K197" s="147"/>
      <c r="L197" s="147"/>
      <c r="M197" s="147"/>
      <c r="N197" s="245">
        <f>BK197</f>
        <v>0</v>
      </c>
      <c r="O197" s="246"/>
      <c r="P197" s="246"/>
      <c r="Q197" s="246"/>
      <c r="R197" s="148"/>
      <c r="T197" s="149"/>
      <c r="U197" s="146"/>
      <c r="V197" s="146"/>
      <c r="W197" s="150">
        <f>W198+W205+W217+W221+W228+W239+W246+W270+W284+W287+W307+W338+W346+W352</f>
        <v>0</v>
      </c>
      <c r="X197" s="146"/>
      <c r="Y197" s="150">
        <f>Y198+Y205+Y217+Y221+Y228+Y239+Y246+Y270+Y284+Y287+Y307+Y338+Y346+Y352</f>
        <v>11.726264390000001</v>
      </c>
      <c r="Z197" s="146"/>
      <c r="AA197" s="151">
        <f>AA198+AA205+AA217+AA221+AA228+AA239+AA246+AA270+AA284+AA287+AA307+AA338+AA346+AA352</f>
        <v>0</v>
      </c>
      <c r="AR197" s="152" t="s">
        <v>130</v>
      </c>
      <c r="AT197" s="153" t="s">
        <v>70</v>
      </c>
      <c r="AU197" s="153" t="s">
        <v>71</v>
      </c>
      <c r="AY197" s="152" t="s">
        <v>150</v>
      </c>
      <c r="BK197" s="154">
        <f>BK198+BK205+BK217+BK221+BK228+BK239+BK246+BK270+BK284+BK287+BK307+BK338+BK346+BK352</f>
        <v>0</v>
      </c>
    </row>
    <row r="198" spans="2:65" s="9" customFormat="1" ht="19.899999999999999" customHeight="1">
      <c r="B198" s="145"/>
      <c r="C198" s="146"/>
      <c r="D198" s="155" t="s">
        <v>109</v>
      </c>
      <c r="E198" s="155"/>
      <c r="F198" s="155"/>
      <c r="G198" s="155"/>
      <c r="H198" s="155"/>
      <c r="I198" s="155"/>
      <c r="J198" s="155"/>
      <c r="K198" s="155"/>
      <c r="L198" s="155"/>
      <c r="M198" s="155"/>
      <c r="N198" s="247">
        <f>BK198</f>
        <v>0</v>
      </c>
      <c r="O198" s="248"/>
      <c r="P198" s="248"/>
      <c r="Q198" s="248"/>
      <c r="R198" s="148"/>
      <c r="T198" s="149"/>
      <c r="U198" s="146"/>
      <c r="V198" s="146"/>
      <c r="W198" s="150">
        <f>SUM(W199:W204)</f>
        <v>0</v>
      </c>
      <c r="X198" s="146"/>
      <c r="Y198" s="150">
        <f>SUM(Y199:Y204)</f>
        <v>0</v>
      </c>
      <c r="Z198" s="146"/>
      <c r="AA198" s="151">
        <f>SUM(AA199:AA204)</f>
        <v>0</v>
      </c>
      <c r="AR198" s="152" t="s">
        <v>130</v>
      </c>
      <c r="AT198" s="153" t="s">
        <v>70</v>
      </c>
      <c r="AU198" s="153" t="s">
        <v>79</v>
      </c>
      <c r="AY198" s="152" t="s">
        <v>150</v>
      </c>
      <c r="BK198" s="154">
        <f>SUM(BK199:BK204)</f>
        <v>0</v>
      </c>
    </row>
    <row r="199" spans="2:65" s="1" customFormat="1" ht="44.25" customHeight="1">
      <c r="B199" s="127"/>
      <c r="C199" s="156" t="s">
        <v>338</v>
      </c>
      <c r="D199" s="156" t="s">
        <v>151</v>
      </c>
      <c r="E199" s="157" t="s">
        <v>339</v>
      </c>
      <c r="F199" s="237" t="s">
        <v>340</v>
      </c>
      <c r="G199" s="237"/>
      <c r="H199" s="237"/>
      <c r="I199" s="237"/>
      <c r="J199" s="158" t="s">
        <v>172</v>
      </c>
      <c r="K199" s="159">
        <v>426.42500000000001</v>
      </c>
      <c r="L199" s="238">
        <v>0</v>
      </c>
      <c r="M199" s="238"/>
      <c r="N199" s="239">
        <f t="shared" ref="N199:N204" si="25">ROUND(L199*K199,2)</f>
        <v>0</v>
      </c>
      <c r="O199" s="239"/>
      <c r="P199" s="239"/>
      <c r="Q199" s="239"/>
      <c r="R199" s="130"/>
      <c r="T199" s="160" t="s">
        <v>5</v>
      </c>
      <c r="U199" s="43" t="s">
        <v>38</v>
      </c>
      <c r="V199" s="35"/>
      <c r="W199" s="161">
        <f t="shared" ref="W199:W204" si="26">V199*K199</f>
        <v>0</v>
      </c>
      <c r="X199" s="161">
        <v>0</v>
      </c>
      <c r="Y199" s="161">
        <f t="shared" ref="Y199:Y204" si="27">X199*K199</f>
        <v>0</v>
      </c>
      <c r="Z199" s="161">
        <v>0</v>
      </c>
      <c r="AA199" s="162">
        <f t="shared" ref="AA199:AA204" si="28">Z199*K199</f>
        <v>0</v>
      </c>
      <c r="AR199" s="17" t="s">
        <v>188</v>
      </c>
      <c r="AT199" s="17" t="s">
        <v>151</v>
      </c>
      <c r="AU199" s="17" t="s">
        <v>130</v>
      </c>
      <c r="AY199" s="17" t="s">
        <v>150</v>
      </c>
      <c r="BE199" s="101">
        <f t="shared" ref="BE199:BE204" si="29">IF(U199="základná",N199,0)</f>
        <v>0</v>
      </c>
      <c r="BF199" s="101">
        <f t="shared" ref="BF199:BF204" si="30">IF(U199="znížená",N199,0)</f>
        <v>0</v>
      </c>
      <c r="BG199" s="101">
        <f t="shared" ref="BG199:BG204" si="31">IF(U199="zákl. prenesená",N199,0)</f>
        <v>0</v>
      </c>
      <c r="BH199" s="101">
        <f t="shared" ref="BH199:BH204" si="32">IF(U199="zníž. prenesená",N199,0)</f>
        <v>0</v>
      </c>
      <c r="BI199" s="101">
        <f t="shared" ref="BI199:BI204" si="33">IF(U199="nulová",N199,0)</f>
        <v>0</v>
      </c>
      <c r="BJ199" s="17" t="s">
        <v>130</v>
      </c>
      <c r="BK199" s="101">
        <f t="shared" ref="BK199:BK204" si="34">ROUND(L199*K199,2)</f>
        <v>0</v>
      </c>
      <c r="BL199" s="17" t="s">
        <v>188</v>
      </c>
      <c r="BM199" s="17" t="s">
        <v>341</v>
      </c>
    </row>
    <row r="200" spans="2:65" s="1" customFormat="1" ht="44.25" customHeight="1">
      <c r="B200" s="127"/>
      <c r="C200" s="156" t="s">
        <v>259</v>
      </c>
      <c r="D200" s="156" t="s">
        <v>151</v>
      </c>
      <c r="E200" s="157" t="s">
        <v>342</v>
      </c>
      <c r="F200" s="237" t="s">
        <v>343</v>
      </c>
      <c r="G200" s="237"/>
      <c r="H200" s="237"/>
      <c r="I200" s="237"/>
      <c r="J200" s="158" t="s">
        <v>172</v>
      </c>
      <c r="K200" s="159">
        <v>772.173</v>
      </c>
      <c r="L200" s="238">
        <v>0</v>
      </c>
      <c r="M200" s="238"/>
      <c r="N200" s="239">
        <f t="shared" si="25"/>
        <v>0</v>
      </c>
      <c r="O200" s="239"/>
      <c r="P200" s="239"/>
      <c r="Q200" s="239"/>
      <c r="R200" s="130"/>
      <c r="T200" s="160" t="s">
        <v>5</v>
      </c>
      <c r="U200" s="43" t="s">
        <v>38</v>
      </c>
      <c r="V200" s="35"/>
      <c r="W200" s="161">
        <f t="shared" si="26"/>
        <v>0</v>
      </c>
      <c r="X200" s="161">
        <v>0</v>
      </c>
      <c r="Y200" s="161">
        <f t="shared" si="27"/>
        <v>0</v>
      </c>
      <c r="Z200" s="161">
        <v>0</v>
      </c>
      <c r="AA200" s="162">
        <f t="shared" si="28"/>
        <v>0</v>
      </c>
      <c r="AR200" s="17" t="s">
        <v>188</v>
      </c>
      <c r="AT200" s="17" t="s">
        <v>151</v>
      </c>
      <c r="AU200" s="17" t="s">
        <v>130</v>
      </c>
      <c r="AY200" s="17" t="s">
        <v>150</v>
      </c>
      <c r="BE200" s="101">
        <f t="shared" si="29"/>
        <v>0</v>
      </c>
      <c r="BF200" s="101">
        <f t="shared" si="30"/>
        <v>0</v>
      </c>
      <c r="BG200" s="101">
        <f t="shared" si="31"/>
        <v>0</v>
      </c>
      <c r="BH200" s="101">
        <f t="shared" si="32"/>
        <v>0</v>
      </c>
      <c r="BI200" s="101">
        <f t="shared" si="33"/>
        <v>0</v>
      </c>
      <c r="BJ200" s="17" t="s">
        <v>130</v>
      </c>
      <c r="BK200" s="101">
        <f t="shared" si="34"/>
        <v>0</v>
      </c>
      <c r="BL200" s="17" t="s">
        <v>188</v>
      </c>
      <c r="BM200" s="17" t="s">
        <v>344</v>
      </c>
    </row>
    <row r="201" spans="2:65" s="1" customFormat="1" ht="22.5" customHeight="1">
      <c r="B201" s="127"/>
      <c r="C201" s="163" t="s">
        <v>345</v>
      </c>
      <c r="D201" s="163" t="s">
        <v>175</v>
      </c>
      <c r="E201" s="164" t="s">
        <v>346</v>
      </c>
      <c r="F201" s="240" t="s">
        <v>347</v>
      </c>
      <c r="G201" s="240"/>
      <c r="H201" s="240"/>
      <c r="I201" s="240"/>
      <c r="J201" s="165" t="s">
        <v>172</v>
      </c>
      <c r="K201" s="166">
        <v>864.83399999999995</v>
      </c>
      <c r="L201" s="241">
        <v>0</v>
      </c>
      <c r="M201" s="241"/>
      <c r="N201" s="242">
        <f t="shared" si="25"/>
        <v>0</v>
      </c>
      <c r="O201" s="239"/>
      <c r="P201" s="239"/>
      <c r="Q201" s="239"/>
      <c r="R201" s="130"/>
      <c r="T201" s="160" t="s">
        <v>5</v>
      </c>
      <c r="U201" s="43" t="s">
        <v>38</v>
      </c>
      <c r="V201" s="35"/>
      <c r="W201" s="161">
        <f t="shared" si="26"/>
        <v>0</v>
      </c>
      <c r="X201" s="161">
        <v>0</v>
      </c>
      <c r="Y201" s="161">
        <f t="shared" si="27"/>
        <v>0</v>
      </c>
      <c r="Z201" s="161">
        <v>0</v>
      </c>
      <c r="AA201" s="162">
        <f t="shared" si="28"/>
        <v>0</v>
      </c>
      <c r="AR201" s="17" t="s">
        <v>268</v>
      </c>
      <c r="AT201" s="17" t="s">
        <v>175</v>
      </c>
      <c r="AU201" s="17" t="s">
        <v>130</v>
      </c>
      <c r="AY201" s="17" t="s">
        <v>150</v>
      </c>
      <c r="BE201" s="101">
        <f t="shared" si="29"/>
        <v>0</v>
      </c>
      <c r="BF201" s="101">
        <f t="shared" si="30"/>
        <v>0</v>
      </c>
      <c r="BG201" s="101">
        <f t="shared" si="31"/>
        <v>0</v>
      </c>
      <c r="BH201" s="101">
        <f t="shared" si="32"/>
        <v>0</v>
      </c>
      <c r="BI201" s="101">
        <f t="shared" si="33"/>
        <v>0</v>
      </c>
      <c r="BJ201" s="17" t="s">
        <v>130</v>
      </c>
      <c r="BK201" s="101">
        <f t="shared" si="34"/>
        <v>0</v>
      </c>
      <c r="BL201" s="17" t="s">
        <v>188</v>
      </c>
      <c r="BM201" s="17" t="s">
        <v>348</v>
      </c>
    </row>
    <row r="202" spans="2:65" s="1" customFormat="1" ht="31.5" customHeight="1">
      <c r="B202" s="127"/>
      <c r="C202" s="156" t="s">
        <v>263</v>
      </c>
      <c r="D202" s="156" t="s">
        <v>151</v>
      </c>
      <c r="E202" s="157" t="s">
        <v>349</v>
      </c>
      <c r="F202" s="237" t="s">
        <v>350</v>
      </c>
      <c r="G202" s="237"/>
      <c r="H202" s="237"/>
      <c r="I202" s="237"/>
      <c r="J202" s="158" t="s">
        <v>172</v>
      </c>
      <c r="K202" s="159">
        <v>772.173</v>
      </c>
      <c r="L202" s="238">
        <v>0</v>
      </c>
      <c r="M202" s="238"/>
      <c r="N202" s="239">
        <f t="shared" si="25"/>
        <v>0</v>
      </c>
      <c r="O202" s="239"/>
      <c r="P202" s="239"/>
      <c r="Q202" s="239"/>
      <c r="R202" s="130"/>
      <c r="T202" s="160" t="s">
        <v>5</v>
      </c>
      <c r="U202" s="43" t="s">
        <v>38</v>
      </c>
      <c r="V202" s="35"/>
      <c r="W202" s="161">
        <f t="shared" si="26"/>
        <v>0</v>
      </c>
      <c r="X202" s="161">
        <v>0</v>
      </c>
      <c r="Y202" s="161">
        <f t="shared" si="27"/>
        <v>0</v>
      </c>
      <c r="Z202" s="161">
        <v>0</v>
      </c>
      <c r="AA202" s="162">
        <f t="shared" si="28"/>
        <v>0</v>
      </c>
      <c r="AR202" s="17" t="s">
        <v>188</v>
      </c>
      <c r="AT202" s="17" t="s">
        <v>151</v>
      </c>
      <c r="AU202" s="17" t="s">
        <v>130</v>
      </c>
      <c r="AY202" s="17" t="s">
        <v>150</v>
      </c>
      <c r="BE202" s="101">
        <f t="shared" si="29"/>
        <v>0</v>
      </c>
      <c r="BF202" s="101">
        <f t="shared" si="30"/>
        <v>0</v>
      </c>
      <c r="BG202" s="101">
        <f t="shared" si="31"/>
        <v>0</v>
      </c>
      <c r="BH202" s="101">
        <f t="shared" si="32"/>
        <v>0</v>
      </c>
      <c r="BI202" s="101">
        <f t="shared" si="33"/>
        <v>0</v>
      </c>
      <c r="BJ202" s="17" t="s">
        <v>130</v>
      </c>
      <c r="BK202" s="101">
        <f t="shared" si="34"/>
        <v>0</v>
      </c>
      <c r="BL202" s="17" t="s">
        <v>188</v>
      </c>
      <c r="BM202" s="17" t="s">
        <v>351</v>
      </c>
    </row>
    <row r="203" spans="2:65" s="1" customFormat="1" ht="31.5" customHeight="1">
      <c r="B203" s="127"/>
      <c r="C203" s="163" t="s">
        <v>352</v>
      </c>
      <c r="D203" s="163" t="s">
        <v>175</v>
      </c>
      <c r="E203" s="164" t="s">
        <v>353</v>
      </c>
      <c r="F203" s="240" t="s">
        <v>354</v>
      </c>
      <c r="G203" s="240"/>
      <c r="H203" s="240"/>
      <c r="I203" s="240"/>
      <c r="J203" s="165" t="s">
        <v>172</v>
      </c>
      <c r="K203" s="166">
        <v>864.83399999999995</v>
      </c>
      <c r="L203" s="241">
        <v>0</v>
      </c>
      <c r="M203" s="241"/>
      <c r="N203" s="242">
        <f t="shared" si="25"/>
        <v>0</v>
      </c>
      <c r="O203" s="239"/>
      <c r="P203" s="239"/>
      <c r="Q203" s="239"/>
      <c r="R203" s="130"/>
      <c r="T203" s="160" t="s">
        <v>5</v>
      </c>
      <c r="U203" s="43" t="s">
        <v>38</v>
      </c>
      <c r="V203" s="35"/>
      <c r="W203" s="161">
        <f t="shared" si="26"/>
        <v>0</v>
      </c>
      <c r="X203" s="161">
        <v>0</v>
      </c>
      <c r="Y203" s="161">
        <f t="shared" si="27"/>
        <v>0</v>
      </c>
      <c r="Z203" s="161">
        <v>0</v>
      </c>
      <c r="AA203" s="162">
        <f t="shared" si="28"/>
        <v>0</v>
      </c>
      <c r="AR203" s="17" t="s">
        <v>268</v>
      </c>
      <c r="AT203" s="17" t="s">
        <v>175</v>
      </c>
      <c r="AU203" s="17" t="s">
        <v>130</v>
      </c>
      <c r="AY203" s="17" t="s">
        <v>150</v>
      </c>
      <c r="BE203" s="101">
        <f t="shared" si="29"/>
        <v>0</v>
      </c>
      <c r="BF203" s="101">
        <f t="shared" si="30"/>
        <v>0</v>
      </c>
      <c r="BG203" s="101">
        <f t="shared" si="31"/>
        <v>0</v>
      </c>
      <c r="BH203" s="101">
        <f t="shared" si="32"/>
        <v>0</v>
      </c>
      <c r="BI203" s="101">
        <f t="shared" si="33"/>
        <v>0</v>
      </c>
      <c r="BJ203" s="17" t="s">
        <v>130</v>
      </c>
      <c r="BK203" s="101">
        <f t="shared" si="34"/>
        <v>0</v>
      </c>
      <c r="BL203" s="17" t="s">
        <v>188</v>
      </c>
      <c r="BM203" s="17" t="s">
        <v>355</v>
      </c>
    </row>
    <row r="204" spans="2:65" s="1" customFormat="1" ht="31.5" customHeight="1">
      <c r="B204" s="127"/>
      <c r="C204" s="156" t="s">
        <v>267</v>
      </c>
      <c r="D204" s="156" t="s">
        <v>151</v>
      </c>
      <c r="E204" s="157" t="s">
        <v>356</v>
      </c>
      <c r="F204" s="237" t="s">
        <v>357</v>
      </c>
      <c r="G204" s="237"/>
      <c r="H204" s="237"/>
      <c r="I204" s="237"/>
      <c r="J204" s="158" t="s">
        <v>358</v>
      </c>
      <c r="K204" s="167">
        <v>0</v>
      </c>
      <c r="L204" s="238">
        <v>0</v>
      </c>
      <c r="M204" s="238"/>
      <c r="N204" s="239">
        <f t="shared" si="25"/>
        <v>0</v>
      </c>
      <c r="O204" s="239"/>
      <c r="P204" s="239"/>
      <c r="Q204" s="239"/>
      <c r="R204" s="130"/>
      <c r="T204" s="160" t="s">
        <v>5</v>
      </c>
      <c r="U204" s="43" t="s">
        <v>38</v>
      </c>
      <c r="V204" s="35"/>
      <c r="W204" s="161">
        <f t="shared" si="26"/>
        <v>0</v>
      </c>
      <c r="X204" s="161">
        <v>0</v>
      </c>
      <c r="Y204" s="161">
        <f t="shared" si="27"/>
        <v>0</v>
      </c>
      <c r="Z204" s="161">
        <v>0</v>
      </c>
      <c r="AA204" s="162">
        <f t="shared" si="28"/>
        <v>0</v>
      </c>
      <c r="AR204" s="17" t="s">
        <v>188</v>
      </c>
      <c r="AT204" s="17" t="s">
        <v>151</v>
      </c>
      <c r="AU204" s="17" t="s">
        <v>130</v>
      </c>
      <c r="AY204" s="17" t="s">
        <v>150</v>
      </c>
      <c r="BE204" s="101">
        <f t="shared" si="29"/>
        <v>0</v>
      </c>
      <c r="BF204" s="101">
        <f t="shared" si="30"/>
        <v>0</v>
      </c>
      <c r="BG204" s="101">
        <f t="shared" si="31"/>
        <v>0</v>
      </c>
      <c r="BH204" s="101">
        <f t="shared" si="32"/>
        <v>0</v>
      </c>
      <c r="BI204" s="101">
        <f t="shared" si="33"/>
        <v>0</v>
      </c>
      <c r="BJ204" s="17" t="s">
        <v>130</v>
      </c>
      <c r="BK204" s="101">
        <f t="shared" si="34"/>
        <v>0</v>
      </c>
      <c r="BL204" s="17" t="s">
        <v>188</v>
      </c>
      <c r="BM204" s="17" t="s">
        <v>359</v>
      </c>
    </row>
    <row r="205" spans="2:65" s="9" customFormat="1" ht="29.85" customHeight="1">
      <c r="B205" s="145"/>
      <c r="C205" s="146"/>
      <c r="D205" s="155" t="s">
        <v>110</v>
      </c>
      <c r="E205" s="155"/>
      <c r="F205" s="155"/>
      <c r="G205" s="155"/>
      <c r="H205" s="155"/>
      <c r="I205" s="155"/>
      <c r="J205" s="155"/>
      <c r="K205" s="155"/>
      <c r="L205" s="155"/>
      <c r="M205" s="155"/>
      <c r="N205" s="243">
        <f>BK205</f>
        <v>0</v>
      </c>
      <c r="O205" s="244"/>
      <c r="P205" s="244"/>
      <c r="Q205" s="244"/>
      <c r="R205" s="148"/>
      <c r="T205" s="149"/>
      <c r="U205" s="146"/>
      <c r="V205" s="146"/>
      <c r="W205" s="150">
        <f>SUM(W206:W216)</f>
        <v>0</v>
      </c>
      <c r="X205" s="146"/>
      <c r="Y205" s="150">
        <f>SUM(Y206:Y216)</f>
        <v>5.4306398200000014</v>
      </c>
      <c r="Z205" s="146"/>
      <c r="AA205" s="151">
        <f>SUM(AA206:AA216)</f>
        <v>0</v>
      </c>
      <c r="AR205" s="152" t="s">
        <v>130</v>
      </c>
      <c r="AT205" s="153" t="s">
        <v>70</v>
      </c>
      <c r="AU205" s="153" t="s">
        <v>79</v>
      </c>
      <c r="AY205" s="152" t="s">
        <v>150</v>
      </c>
      <c r="BK205" s="154">
        <f>SUM(BK206:BK216)</f>
        <v>0</v>
      </c>
    </row>
    <row r="206" spans="2:65" s="1" customFormat="1" ht="44.25" customHeight="1">
      <c r="B206" s="127"/>
      <c r="C206" s="156" t="s">
        <v>360</v>
      </c>
      <c r="D206" s="156" t="s">
        <v>151</v>
      </c>
      <c r="E206" s="157" t="s">
        <v>361</v>
      </c>
      <c r="F206" s="237" t="s">
        <v>362</v>
      </c>
      <c r="G206" s="237"/>
      <c r="H206" s="237"/>
      <c r="I206" s="237"/>
      <c r="J206" s="158" t="s">
        <v>172</v>
      </c>
      <c r="K206" s="159">
        <v>735.40300000000002</v>
      </c>
      <c r="L206" s="238">
        <v>0</v>
      </c>
      <c r="M206" s="238"/>
      <c r="N206" s="239">
        <f t="shared" ref="N206:N216" si="35">ROUND(L206*K206,2)</f>
        <v>0</v>
      </c>
      <c r="O206" s="239"/>
      <c r="P206" s="239"/>
      <c r="Q206" s="239"/>
      <c r="R206" s="130"/>
      <c r="T206" s="160" t="s">
        <v>5</v>
      </c>
      <c r="U206" s="43" t="s">
        <v>38</v>
      </c>
      <c r="V206" s="35"/>
      <c r="W206" s="161">
        <f t="shared" ref="W206:W216" si="36">V206*K206</f>
        <v>0</v>
      </c>
      <c r="X206" s="161">
        <v>1.2E-4</v>
      </c>
      <c r="Y206" s="161">
        <f t="shared" ref="Y206:Y216" si="37">X206*K206</f>
        <v>8.8248359999999998E-2</v>
      </c>
      <c r="Z206" s="161">
        <v>0</v>
      </c>
      <c r="AA206" s="162">
        <f t="shared" ref="AA206:AA216" si="38">Z206*K206</f>
        <v>0</v>
      </c>
      <c r="AR206" s="17" t="s">
        <v>188</v>
      </c>
      <c r="AT206" s="17" t="s">
        <v>151</v>
      </c>
      <c r="AU206" s="17" t="s">
        <v>130</v>
      </c>
      <c r="AY206" s="17" t="s">
        <v>150</v>
      </c>
      <c r="BE206" s="101">
        <f t="shared" ref="BE206:BE216" si="39">IF(U206="základná",N206,0)</f>
        <v>0</v>
      </c>
      <c r="BF206" s="101">
        <f t="shared" ref="BF206:BF216" si="40">IF(U206="znížená",N206,0)</f>
        <v>0</v>
      </c>
      <c r="BG206" s="101">
        <f t="shared" ref="BG206:BG216" si="41">IF(U206="zákl. prenesená",N206,0)</f>
        <v>0</v>
      </c>
      <c r="BH206" s="101">
        <f t="shared" ref="BH206:BH216" si="42">IF(U206="zníž. prenesená",N206,0)</f>
        <v>0</v>
      </c>
      <c r="BI206" s="101">
        <f t="shared" ref="BI206:BI216" si="43">IF(U206="nulová",N206,0)</f>
        <v>0</v>
      </c>
      <c r="BJ206" s="17" t="s">
        <v>130</v>
      </c>
      <c r="BK206" s="101">
        <f t="shared" ref="BK206:BK216" si="44">ROUND(L206*K206,2)</f>
        <v>0</v>
      </c>
      <c r="BL206" s="17" t="s">
        <v>188</v>
      </c>
      <c r="BM206" s="17" t="s">
        <v>363</v>
      </c>
    </row>
    <row r="207" spans="2:65" s="1" customFormat="1" ht="22.5" customHeight="1">
      <c r="B207" s="127"/>
      <c r="C207" s="163" t="s">
        <v>271</v>
      </c>
      <c r="D207" s="163" t="s">
        <v>175</v>
      </c>
      <c r="E207" s="164" t="s">
        <v>364</v>
      </c>
      <c r="F207" s="240" t="s">
        <v>365</v>
      </c>
      <c r="G207" s="240"/>
      <c r="H207" s="240"/>
      <c r="I207" s="240"/>
      <c r="J207" s="165" t="s">
        <v>172</v>
      </c>
      <c r="K207" s="166">
        <v>1500.222</v>
      </c>
      <c r="L207" s="241">
        <v>0</v>
      </c>
      <c r="M207" s="241"/>
      <c r="N207" s="242">
        <f t="shared" si="35"/>
        <v>0</v>
      </c>
      <c r="O207" s="239"/>
      <c r="P207" s="239"/>
      <c r="Q207" s="239"/>
      <c r="R207" s="130"/>
      <c r="T207" s="160" t="s">
        <v>5</v>
      </c>
      <c r="U207" s="43" t="s">
        <v>38</v>
      </c>
      <c r="V207" s="35"/>
      <c r="W207" s="161">
        <f t="shared" si="36"/>
        <v>0</v>
      </c>
      <c r="X207" s="161">
        <v>3.4299999999999999E-3</v>
      </c>
      <c r="Y207" s="161">
        <f t="shared" si="37"/>
        <v>5.1457614600000001</v>
      </c>
      <c r="Z207" s="161">
        <v>0</v>
      </c>
      <c r="AA207" s="162">
        <f t="shared" si="38"/>
        <v>0</v>
      </c>
      <c r="AR207" s="17" t="s">
        <v>268</v>
      </c>
      <c r="AT207" s="17" t="s">
        <v>175</v>
      </c>
      <c r="AU207" s="17" t="s">
        <v>130</v>
      </c>
      <c r="AY207" s="17" t="s">
        <v>150</v>
      </c>
      <c r="BE207" s="101">
        <f t="shared" si="39"/>
        <v>0</v>
      </c>
      <c r="BF207" s="101">
        <f t="shared" si="40"/>
        <v>0</v>
      </c>
      <c r="BG207" s="101">
        <f t="shared" si="41"/>
        <v>0</v>
      </c>
      <c r="BH207" s="101">
        <f t="shared" si="42"/>
        <v>0</v>
      </c>
      <c r="BI207" s="101">
        <f t="shared" si="43"/>
        <v>0</v>
      </c>
      <c r="BJ207" s="17" t="s">
        <v>130</v>
      </c>
      <c r="BK207" s="101">
        <f t="shared" si="44"/>
        <v>0</v>
      </c>
      <c r="BL207" s="17" t="s">
        <v>188</v>
      </c>
      <c r="BM207" s="17" t="s">
        <v>366</v>
      </c>
    </row>
    <row r="208" spans="2:65" s="1" customFormat="1" ht="31.5" customHeight="1">
      <c r="B208" s="127"/>
      <c r="C208" s="156" t="s">
        <v>367</v>
      </c>
      <c r="D208" s="156" t="s">
        <v>151</v>
      </c>
      <c r="E208" s="157" t="s">
        <v>368</v>
      </c>
      <c r="F208" s="237" t="s">
        <v>369</v>
      </c>
      <c r="G208" s="237"/>
      <c r="H208" s="237"/>
      <c r="I208" s="237"/>
      <c r="J208" s="158" t="s">
        <v>249</v>
      </c>
      <c r="K208" s="159">
        <v>310</v>
      </c>
      <c r="L208" s="238">
        <v>0</v>
      </c>
      <c r="M208" s="238"/>
      <c r="N208" s="239">
        <f t="shared" si="35"/>
        <v>0</v>
      </c>
      <c r="O208" s="239"/>
      <c r="P208" s="239"/>
      <c r="Q208" s="239"/>
      <c r="R208" s="130"/>
      <c r="T208" s="160" t="s">
        <v>5</v>
      </c>
      <c r="U208" s="43" t="s">
        <v>38</v>
      </c>
      <c r="V208" s="35"/>
      <c r="W208" s="161">
        <f t="shared" si="36"/>
        <v>0</v>
      </c>
      <c r="X208" s="161">
        <v>4.2999999999999999E-4</v>
      </c>
      <c r="Y208" s="161">
        <f t="shared" si="37"/>
        <v>0.1333</v>
      </c>
      <c r="Z208" s="161">
        <v>0</v>
      </c>
      <c r="AA208" s="162">
        <f t="shared" si="38"/>
        <v>0</v>
      </c>
      <c r="AR208" s="17" t="s">
        <v>188</v>
      </c>
      <c r="AT208" s="17" t="s">
        <v>151</v>
      </c>
      <c r="AU208" s="17" t="s">
        <v>130</v>
      </c>
      <c r="AY208" s="17" t="s">
        <v>150</v>
      </c>
      <c r="BE208" s="101">
        <f t="shared" si="39"/>
        <v>0</v>
      </c>
      <c r="BF208" s="101">
        <f t="shared" si="40"/>
        <v>0</v>
      </c>
      <c r="BG208" s="101">
        <f t="shared" si="41"/>
        <v>0</v>
      </c>
      <c r="BH208" s="101">
        <f t="shared" si="42"/>
        <v>0</v>
      </c>
      <c r="BI208" s="101">
        <f t="shared" si="43"/>
        <v>0</v>
      </c>
      <c r="BJ208" s="17" t="s">
        <v>130</v>
      </c>
      <c r="BK208" s="101">
        <f t="shared" si="44"/>
        <v>0</v>
      </c>
      <c r="BL208" s="17" t="s">
        <v>188</v>
      </c>
      <c r="BM208" s="17" t="s">
        <v>370</v>
      </c>
    </row>
    <row r="209" spans="2:65" s="1" customFormat="1" ht="22.5" customHeight="1">
      <c r="B209" s="127"/>
      <c r="C209" s="163" t="s">
        <v>275</v>
      </c>
      <c r="D209" s="163" t="s">
        <v>175</v>
      </c>
      <c r="E209" s="164" t="s">
        <v>371</v>
      </c>
      <c r="F209" s="240" t="s">
        <v>372</v>
      </c>
      <c r="G209" s="240"/>
      <c r="H209" s="240"/>
      <c r="I209" s="240"/>
      <c r="J209" s="165" t="s">
        <v>249</v>
      </c>
      <c r="K209" s="166">
        <v>242.5</v>
      </c>
      <c r="L209" s="241">
        <v>0</v>
      </c>
      <c r="M209" s="241"/>
      <c r="N209" s="242">
        <f t="shared" si="35"/>
        <v>0</v>
      </c>
      <c r="O209" s="239"/>
      <c r="P209" s="239"/>
      <c r="Q209" s="239"/>
      <c r="R209" s="130"/>
      <c r="T209" s="160" t="s">
        <v>5</v>
      </c>
      <c r="U209" s="43" t="s">
        <v>38</v>
      </c>
      <c r="V209" s="35"/>
      <c r="W209" s="161">
        <f t="shared" si="36"/>
        <v>0</v>
      </c>
      <c r="X209" s="161">
        <v>1.3999999999999999E-4</v>
      </c>
      <c r="Y209" s="161">
        <f t="shared" si="37"/>
        <v>3.3949999999999994E-2</v>
      </c>
      <c r="Z209" s="161">
        <v>0</v>
      </c>
      <c r="AA209" s="162">
        <f t="shared" si="38"/>
        <v>0</v>
      </c>
      <c r="AR209" s="17" t="s">
        <v>268</v>
      </c>
      <c r="AT209" s="17" t="s">
        <v>175</v>
      </c>
      <c r="AU209" s="17" t="s">
        <v>130</v>
      </c>
      <c r="AY209" s="17" t="s">
        <v>150</v>
      </c>
      <c r="BE209" s="101">
        <f t="shared" si="39"/>
        <v>0</v>
      </c>
      <c r="BF209" s="101">
        <f t="shared" si="40"/>
        <v>0</v>
      </c>
      <c r="BG209" s="101">
        <f t="shared" si="41"/>
        <v>0</v>
      </c>
      <c r="BH209" s="101">
        <f t="shared" si="42"/>
        <v>0</v>
      </c>
      <c r="BI209" s="101">
        <f t="shared" si="43"/>
        <v>0</v>
      </c>
      <c r="BJ209" s="17" t="s">
        <v>130</v>
      </c>
      <c r="BK209" s="101">
        <f t="shared" si="44"/>
        <v>0</v>
      </c>
      <c r="BL209" s="17" t="s">
        <v>188</v>
      </c>
      <c r="BM209" s="17" t="s">
        <v>373</v>
      </c>
    </row>
    <row r="210" spans="2:65" s="1" customFormat="1" ht="22.5" customHeight="1">
      <c r="B210" s="127"/>
      <c r="C210" s="163" t="s">
        <v>374</v>
      </c>
      <c r="D210" s="163" t="s">
        <v>175</v>
      </c>
      <c r="E210" s="164" t="s">
        <v>375</v>
      </c>
      <c r="F210" s="240" t="s">
        <v>376</v>
      </c>
      <c r="G210" s="240"/>
      <c r="H210" s="240"/>
      <c r="I210" s="240"/>
      <c r="J210" s="165" t="s">
        <v>249</v>
      </c>
      <c r="K210" s="166">
        <v>84</v>
      </c>
      <c r="L210" s="241">
        <v>0</v>
      </c>
      <c r="M210" s="241"/>
      <c r="N210" s="242">
        <f t="shared" si="35"/>
        <v>0</v>
      </c>
      <c r="O210" s="239"/>
      <c r="P210" s="239"/>
      <c r="Q210" s="239"/>
      <c r="R210" s="130"/>
      <c r="T210" s="160" t="s">
        <v>5</v>
      </c>
      <c r="U210" s="43" t="s">
        <v>38</v>
      </c>
      <c r="V210" s="35"/>
      <c r="W210" s="161">
        <f t="shared" si="36"/>
        <v>0</v>
      </c>
      <c r="X210" s="161">
        <v>2.0000000000000002E-5</v>
      </c>
      <c r="Y210" s="161">
        <f t="shared" si="37"/>
        <v>1.6800000000000001E-3</v>
      </c>
      <c r="Z210" s="161">
        <v>0</v>
      </c>
      <c r="AA210" s="162">
        <f t="shared" si="38"/>
        <v>0</v>
      </c>
      <c r="AR210" s="17" t="s">
        <v>268</v>
      </c>
      <c r="AT210" s="17" t="s">
        <v>175</v>
      </c>
      <c r="AU210" s="17" t="s">
        <v>130</v>
      </c>
      <c r="AY210" s="17" t="s">
        <v>150</v>
      </c>
      <c r="BE210" s="101">
        <f t="shared" si="39"/>
        <v>0</v>
      </c>
      <c r="BF210" s="101">
        <f t="shared" si="40"/>
        <v>0</v>
      </c>
      <c r="BG210" s="101">
        <f t="shared" si="41"/>
        <v>0</v>
      </c>
      <c r="BH210" s="101">
        <f t="shared" si="42"/>
        <v>0</v>
      </c>
      <c r="BI210" s="101">
        <f t="shared" si="43"/>
        <v>0</v>
      </c>
      <c r="BJ210" s="17" t="s">
        <v>130</v>
      </c>
      <c r="BK210" s="101">
        <f t="shared" si="44"/>
        <v>0</v>
      </c>
      <c r="BL210" s="17" t="s">
        <v>188</v>
      </c>
      <c r="BM210" s="17" t="s">
        <v>377</v>
      </c>
    </row>
    <row r="211" spans="2:65" s="1" customFormat="1" ht="31.5" customHeight="1">
      <c r="B211" s="127"/>
      <c r="C211" s="156" t="s">
        <v>279</v>
      </c>
      <c r="D211" s="156" t="s">
        <v>151</v>
      </c>
      <c r="E211" s="157" t="s">
        <v>378</v>
      </c>
      <c r="F211" s="237" t="s">
        <v>379</v>
      </c>
      <c r="G211" s="237"/>
      <c r="H211" s="237"/>
      <c r="I211" s="237"/>
      <c r="J211" s="158" t="s">
        <v>249</v>
      </c>
      <c r="K211" s="159">
        <v>110</v>
      </c>
      <c r="L211" s="238">
        <v>0</v>
      </c>
      <c r="M211" s="238"/>
      <c r="N211" s="239">
        <f t="shared" si="35"/>
        <v>0</v>
      </c>
      <c r="O211" s="239"/>
      <c r="P211" s="239"/>
      <c r="Q211" s="239"/>
      <c r="R211" s="130"/>
      <c r="T211" s="160" t="s">
        <v>5</v>
      </c>
      <c r="U211" s="43" t="s">
        <v>38</v>
      </c>
      <c r="V211" s="35"/>
      <c r="W211" s="161">
        <f t="shared" si="36"/>
        <v>0</v>
      </c>
      <c r="X211" s="161">
        <v>4.0000000000000003E-5</v>
      </c>
      <c r="Y211" s="161">
        <f t="shared" si="37"/>
        <v>4.4000000000000003E-3</v>
      </c>
      <c r="Z211" s="161">
        <v>0</v>
      </c>
      <c r="AA211" s="162">
        <f t="shared" si="38"/>
        <v>0</v>
      </c>
      <c r="AR211" s="17" t="s">
        <v>188</v>
      </c>
      <c r="AT211" s="17" t="s">
        <v>151</v>
      </c>
      <c r="AU211" s="17" t="s">
        <v>130</v>
      </c>
      <c r="AY211" s="17" t="s">
        <v>150</v>
      </c>
      <c r="BE211" s="101">
        <f t="shared" si="39"/>
        <v>0</v>
      </c>
      <c r="BF211" s="101">
        <f t="shared" si="40"/>
        <v>0</v>
      </c>
      <c r="BG211" s="101">
        <f t="shared" si="41"/>
        <v>0</v>
      </c>
      <c r="BH211" s="101">
        <f t="shared" si="42"/>
        <v>0</v>
      </c>
      <c r="BI211" s="101">
        <f t="shared" si="43"/>
        <v>0</v>
      </c>
      <c r="BJ211" s="17" t="s">
        <v>130</v>
      </c>
      <c r="BK211" s="101">
        <f t="shared" si="44"/>
        <v>0</v>
      </c>
      <c r="BL211" s="17" t="s">
        <v>188</v>
      </c>
      <c r="BM211" s="17" t="s">
        <v>380</v>
      </c>
    </row>
    <row r="212" spans="2:65" s="1" customFormat="1" ht="22.5" customHeight="1">
      <c r="B212" s="127"/>
      <c r="C212" s="163" t="s">
        <v>381</v>
      </c>
      <c r="D212" s="163" t="s">
        <v>175</v>
      </c>
      <c r="E212" s="164" t="s">
        <v>382</v>
      </c>
      <c r="F212" s="240" t="s">
        <v>383</v>
      </c>
      <c r="G212" s="240"/>
      <c r="H212" s="240"/>
      <c r="I212" s="240"/>
      <c r="J212" s="165" t="s">
        <v>249</v>
      </c>
      <c r="K212" s="166">
        <v>116.5</v>
      </c>
      <c r="L212" s="241">
        <v>0</v>
      </c>
      <c r="M212" s="241"/>
      <c r="N212" s="242">
        <f t="shared" si="35"/>
        <v>0</v>
      </c>
      <c r="O212" s="239"/>
      <c r="P212" s="239"/>
      <c r="Q212" s="239"/>
      <c r="R212" s="130"/>
      <c r="T212" s="160" t="s">
        <v>5</v>
      </c>
      <c r="U212" s="43" t="s">
        <v>38</v>
      </c>
      <c r="V212" s="35"/>
      <c r="W212" s="161">
        <f t="shared" si="36"/>
        <v>0</v>
      </c>
      <c r="X212" s="161">
        <v>4.0000000000000003E-5</v>
      </c>
      <c r="Y212" s="161">
        <f t="shared" si="37"/>
        <v>4.6600000000000001E-3</v>
      </c>
      <c r="Z212" s="161">
        <v>0</v>
      </c>
      <c r="AA212" s="162">
        <f t="shared" si="38"/>
        <v>0</v>
      </c>
      <c r="AR212" s="17" t="s">
        <v>268</v>
      </c>
      <c r="AT212" s="17" t="s">
        <v>175</v>
      </c>
      <c r="AU212" s="17" t="s">
        <v>130</v>
      </c>
      <c r="AY212" s="17" t="s">
        <v>150</v>
      </c>
      <c r="BE212" s="101">
        <f t="shared" si="39"/>
        <v>0</v>
      </c>
      <c r="BF212" s="101">
        <f t="shared" si="40"/>
        <v>0</v>
      </c>
      <c r="BG212" s="101">
        <f t="shared" si="41"/>
        <v>0</v>
      </c>
      <c r="BH212" s="101">
        <f t="shared" si="42"/>
        <v>0</v>
      </c>
      <c r="BI212" s="101">
        <f t="shared" si="43"/>
        <v>0</v>
      </c>
      <c r="BJ212" s="17" t="s">
        <v>130</v>
      </c>
      <c r="BK212" s="101">
        <f t="shared" si="44"/>
        <v>0</v>
      </c>
      <c r="BL212" s="17" t="s">
        <v>188</v>
      </c>
      <c r="BM212" s="17" t="s">
        <v>384</v>
      </c>
    </row>
    <row r="213" spans="2:65" s="1" customFormat="1" ht="31.5" customHeight="1">
      <c r="B213" s="127"/>
      <c r="C213" s="156" t="s">
        <v>283</v>
      </c>
      <c r="D213" s="156" t="s">
        <v>151</v>
      </c>
      <c r="E213" s="157" t="s">
        <v>385</v>
      </c>
      <c r="F213" s="237" t="s">
        <v>386</v>
      </c>
      <c r="G213" s="237"/>
      <c r="H213" s="237"/>
      <c r="I213" s="237"/>
      <c r="J213" s="158" t="s">
        <v>249</v>
      </c>
      <c r="K213" s="159">
        <v>20</v>
      </c>
      <c r="L213" s="238">
        <v>0</v>
      </c>
      <c r="M213" s="238"/>
      <c r="N213" s="239">
        <f t="shared" si="35"/>
        <v>0</v>
      </c>
      <c r="O213" s="239"/>
      <c r="P213" s="239"/>
      <c r="Q213" s="239"/>
      <c r="R213" s="130"/>
      <c r="T213" s="160" t="s">
        <v>5</v>
      </c>
      <c r="U213" s="43" t="s">
        <v>38</v>
      </c>
      <c r="V213" s="35"/>
      <c r="W213" s="161">
        <f t="shared" si="36"/>
        <v>0</v>
      </c>
      <c r="X213" s="161">
        <v>5.0000000000000002E-5</v>
      </c>
      <c r="Y213" s="161">
        <f t="shared" si="37"/>
        <v>1E-3</v>
      </c>
      <c r="Z213" s="161">
        <v>0</v>
      </c>
      <c r="AA213" s="162">
        <f t="shared" si="38"/>
        <v>0</v>
      </c>
      <c r="AR213" s="17" t="s">
        <v>188</v>
      </c>
      <c r="AT213" s="17" t="s">
        <v>151</v>
      </c>
      <c r="AU213" s="17" t="s">
        <v>130</v>
      </c>
      <c r="AY213" s="17" t="s">
        <v>150</v>
      </c>
      <c r="BE213" s="101">
        <f t="shared" si="39"/>
        <v>0</v>
      </c>
      <c r="BF213" s="101">
        <f t="shared" si="40"/>
        <v>0</v>
      </c>
      <c r="BG213" s="101">
        <f t="shared" si="41"/>
        <v>0</v>
      </c>
      <c r="BH213" s="101">
        <f t="shared" si="42"/>
        <v>0</v>
      </c>
      <c r="BI213" s="101">
        <f t="shared" si="43"/>
        <v>0</v>
      </c>
      <c r="BJ213" s="17" t="s">
        <v>130</v>
      </c>
      <c r="BK213" s="101">
        <f t="shared" si="44"/>
        <v>0</v>
      </c>
      <c r="BL213" s="17" t="s">
        <v>188</v>
      </c>
      <c r="BM213" s="17" t="s">
        <v>387</v>
      </c>
    </row>
    <row r="214" spans="2:65" s="1" customFormat="1" ht="44.25" customHeight="1">
      <c r="B214" s="127"/>
      <c r="C214" s="163" t="s">
        <v>388</v>
      </c>
      <c r="D214" s="163" t="s">
        <v>175</v>
      </c>
      <c r="E214" s="164" t="s">
        <v>389</v>
      </c>
      <c r="F214" s="240" t="s">
        <v>390</v>
      </c>
      <c r="G214" s="240"/>
      <c r="H214" s="240"/>
      <c r="I214" s="240"/>
      <c r="J214" s="165" t="s">
        <v>249</v>
      </c>
      <c r="K214" s="166">
        <v>21</v>
      </c>
      <c r="L214" s="241">
        <v>0</v>
      </c>
      <c r="M214" s="241"/>
      <c r="N214" s="242">
        <f t="shared" si="35"/>
        <v>0</v>
      </c>
      <c r="O214" s="239"/>
      <c r="P214" s="239"/>
      <c r="Q214" s="239"/>
      <c r="R214" s="130"/>
      <c r="T214" s="160" t="s">
        <v>5</v>
      </c>
      <c r="U214" s="43" t="s">
        <v>38</v>
      </c>
      <c r="V214" s="35"/>
      <c r="W214" s="161">
        <f t="shared" si="36"/>
        <v>0</v>
      </c>
      <c r="X214" s="161">
        <v>8.4000000000000003E-4</v>
      </c>
      <c r="Y214" s="161">
        <f t="shared" si="37"/>
        <v>1.7639999999999999E-2</v>
      </c>
      <c r="Z214" s="161">
        <v>0</v>
      </c>
      <c r="AA214" s="162">
        <f t="shared" si="38"/>
        <v>0</v>
      </c>
      <c r="AR214" s="17" t="s">
        <v>268</v>
      </c>
      <c r="AT214" s="17" t="s">
        <v>175</v>
      </c>
      <c r="AU214" s="17" t="s">
        <v>130</v>
      </c>
      <c r="AY214" s="17" t="s">
        <v>150</v>
      </c>
      <c r="BE214" s="101">
        <f t="shared" si="39"/>
        <v>0</v>
      </c>
      <c r="BF214" s="101">
        <f t="shared" si="40"/>
        <v>0</v>
      </c>
      <c r="BG214" s="101">
        <f t="shared" si="41"/>
        <v>0</v>
      </c>
      <c r="BH214" s="101">
        <f t="shared" si="42"/>
        <v>0</v>
      </c>
      <c r="BI214" s="101">
        <f t="shared" si="43"/>
        <v>0</v>
      </c>
      <c r="BJ214" s="17" t="s">
        <v>130</v>
      </c>
      <c r="BK214" s="101">
        <f t="shared" si="44"/>
        <v>0</v>
      </c>
      <c r="BL214" s="17" t="s">
        <v>188</v>
      </c>
      <c r="BM214" s="17" t="s">
        <v>391</v>
      </c>
    </row>
    <row r="215" spans="2:65" s="1" customFormat="1" ht="22.5" customHeight="1">
      <c r="B215" s="127"/>
      <c r="C215" s="163" t="s">
        <v>307</v>
      </c>
      <c r="D215" s="163" t="s">
        <v>175</v>
      </c>
      <c r="E215" s="164" t="s">
        <v>392</v>
      </c>
      <c r="F215" s="240" t="s">
        <v>393</v>
      </c>
      <c r="G215" s="240"/>
      <c r="H215" s="240"/>
      <c r="I215" s="240"/>
      <c r="J215" s="165" t="s">
        <v>394</v>
      </c>
      <c r="K215" s="166">
        <v>1</v>
      </c>
      <c r="L215" s="241">
        <v>0</v>
      </c>
      <c r="M215" s="241"/>
      <c r="N215" s="242">
        <f t="shared" si="35"/>
        <v>0</v>
      </c>
      <c r="O215" s="239"/>
      <c r="P215" s="239"/>
      <c r="Q215" s="239"/>
      <c r="R215" s="130"/>
      <c r="T215" s="160" t="s">
        <v>5</v>
      </c>
      <c r="U215" s="43" t="s">
        <v>38</v>
      </c>
      <c r="V215" s="35"/>
      <c r="W215" s="161">
        <f t="shared" si="36"/>
        <v>0</v>
      </c>
      <c r="X215" s="161">
        <v>0</v>
      </c>
      <c r="Y215" s="161">
        <f t="shared" si="37"/>
        <v>0</v>
      </c>
      <c r="Z215" s="161">
        <v>0</v>
      </c>
      <c r="AA215" s="162">
        <f t="shared" si="38"/>
        <v>0</v>
      </c>
      <c r="AR215" s="17" t="s">
        <v>268</v>
      </c>
      <c r="AT215" s="17" t="s">
        <v>175</v>
      </c>
      <c r="AU215" s="17" t="s">
        <v>130</v>
      </c>
      <c r="AY215" s="17" t="s">
        <v>150</v>
      </c>
      <c r="BE215" s="101">
        <f t="shared" si="39"/>
        <v>0</v>
      </c>
      <c r="BF215" s="101">
        <f t="shared" si="40"/>
        <v>0</v>
      </c>
      <c r="BG215" s="101">
        <f t="shared" si="41"/>
        <v>0</v>
      </c>
      <c r="BH215" s="101">
        <f t="shared" si="42"/>
        <v>0</v>
      </c>
      <c r="BI215" s="101">
        <f t="shared" si="43"/>
        <v>0</v>
      </c>
      <c r="BJ215" s="17" t="s">
        <v>130</v>
      </c>
      <c r="BK215" s="101">
        <f t="shared" si="44"/>
        <v>0</v>
      </c>
      <c r="BL215" s="17" t="s">
        <v>188</v>
      </c>
      <c r="BM215" s="17" t="s">
        <v>395</v>
      </c>
    </row>
    <row r="216" spans="2:65" s="1" customFormat="1" ht="31.5" customHeight="1">
      <c r="B216" s="127"/>
      <c r="C216" s="156" t="s">
        <v>396</v>
      </c>
      <c r="D216" s="156" t="s">
        <v>151</v>
      </c>
      <c r="E216" s="157" t="s">
        <v>397</v>
      </c>
      <c r="F216" s="237" t="s">
        <v>398</v>
      </c>
      <c r="G216" s="237"/>
      <c r="H216" s="237"/>
      <c r="I216" s="237"/>
      <c r="J216" s="158" t="s">
        <v>358</v>
      </c>
      <c r="K216" s="167">
        <v>0</v>
      </c>
      <c r="L216" s="238">
        <v>0</v>
      </c>
      <c r="M216" s="238"/>
      <c r="N216" s="239">
        <f t="shared" si="35"/>
        <v>0</v>
      </c>
      <c r="O216" s="239"/>
      <c r="P216" s="239"/>
      <c r="Q216" s="239"/>
      <c r="R216" s="130"/>
      <c r="T216" s="160" t="s">
        <v>5</v>
      </c>
      <c r="U216" s="43" t="s">
        <v>38</v>
      </c>
      <c r="V216" s="35"/>
      <c r="W216" s="161">
        <f t="shared" si="36"/>
        <v>0</v>
      </c>
      <c r="X216" s="161">
        <v>0</v>
      </c>
      <c r="Y216" s="161">
        <f t="shared" si="37"/>
        <v>0</v>
      </c>
      <c r="Z216" s="161">
        <v>0</v>
      </c>
      <c r="AA216" s="162">
        <f t="shared" si="38"/>
        <v>0</v>
      </c>
      <c r="AR216" s="17" t="s">
        <v>188</v>
      </c>
      <c r="AT216" s="17" t="s">
        <v>151</v>
      </c>
      <c r="AU216" s="17" t="s">
        <v>130</v>
      </c>
      <c r="AY216" s="17" t="s">
        <v>150</v>
      </c>
      <c r="BE216" s="101">
        <f t="shared" si="39"/>
        <v>0</v>
      </c>
      <c r="BF216" s="101">
        <f t="shared" si="40"/>
        <v>0</v>
      </c>
      <c r="BG216" s="101">
        <f t="shared" si="41"/>
        <v>0</v>
      </c>
      <c r="BH216" s="101">
        <f t="shared" si="42"/>
        <v>0</v>
      </c>
      <c r="BI216" s="101">
        <f t="shared" si="43"/>
        <v>0</v>
      </c>
      <c r="BJ216" s="17" t="s">
        <v>130</v>
      </c>
      <c r="BK216" s="101">
        <f t="shared" si="44"/>
        <v>0</v>
      </c>
      <c r="BL216" s="17" t="s">
        <v>188</v>
      </c>
      <c r="BM216" s="17" t="s">
        <v>399</v>
      </c>
    </row>
    <row r="217" spans="2:65" s="9" customFormat="1" ht="29.85" customHeight="1">
      <c r="B217" s="145"/>
      <c r="C217" s="146"/>
      <c r="D217" s="155" t="s">
        <v>111</v>
      </c>
      <c r="E217" s="155"/>
      <c r="F217" s="155"/>
      <c r="G217" s="155"/>
      <c r="H217" s="155"/>
      <c r="I217" s="155"/>
      <c r="J217" s="155"/>
      <c r="K217" s="155"/>
      <c r="L217" s="155"/>
      <c r="M217" s="155"/>
      <c r="N217" s="243">
        <f>BK217</f>
        <v>0</v>
      </c>
      <c r="O217" s="244"/>
      <c r="P217" s="244"/>
      <c r="Q217" s="244"/>
      <c r="R217" s="148"/>
      <c r="T217" s="149"/>
      <c r="U217" s="146"/>
      <c r="V217" s="146"/>
      <c r="W217" s="150">
        <f>SUM(W218:W220)</f>
        <v>0</v>
      </c>
      <c r="X217" s="146"/>
      <c r="Y217" s="150">
        <f>SUM(Y218:Y220)</f>
        <v>4.6000000000000001E-4</v>
      </c>
      <c r="Z217" s="146"/>
      <c r="AA217" s="151">
        <f>SUM(AA218:AA220)</f>
        <v>0</v>
      </c>
      <c r="AR217" s="152" t="s">
        <v>130</v>
      </c>
      <c r="AT217" s="153" t="s">
        <v>70</v>
      </c>
      <c r="AU217" s="153" t="s">
        <v>79</v>
      </c>
      <c r="AY217" s="152" t="s">
        <v>150</v>
      </c>
      <c r="BK217" s="154">
        <f>SUM(BK218:BK220)</f>
        <v>0</v>
      </c>
    </row>
    <row r="218" spans="2:65" s="1" customFormat="1" ht="31.5" customHeight="1">
      <c r="B218" s="127"/>
      <c r="C218" s="156" t="s">
        <v>311</v>
      </c>
      <c r="D218" s="156" t="s">
        <v>151</v>
      </c>
      <c r="E218" s="157" t="s">
        <v>400</v>
      </c>
      <c r="F218" s="237" t="s">
        <v>401</v>
      </c>
      <c r="G218" s="237"/>
      <c r="H218" s="237"/>
      <c r="I218" s="237"/>
      <c r="J218" s="158" t="s">
        <v>254</v>
      </c>
      <c r="K218" s="159">
        <v>1</v>
      </c>
      <c r="L218" s="238">
        <v>0</v>
      </c>
      <c r="M218" s="238"/>
      <c r="N218" s="239">
        <f>ROUND(L218*K218,2)</f>
        <v>0</v>
      </c>
      <c r="O218" s="239"/>
      <c r="P218" s="239"/>
      <c r="Q218" s="239"/>
      <c r="R218" s="130"/>
      <c r="T218" s="160" t="s">
        <v>5</v>
      </c>
      <c r="U218" s="43" t="s">
        <v>38</v>
      </c>
      <c r="V218" s="35"/>
      <c r="W218" s="161">
        <f>V218*K218</f>
        <v>0</v>
      </c>
      <c r="X218" s="161">
        <v>4.6000000000000001E-4</v>
      </c>
      <c r="Y218" s="161">
        <f>X218*K218</f>
        <v>4.6000000000000001E-4</v>
      </c>
      <c r="Z218" s="161">
        <v>0</v>
      </c>
      <c r="AA218" s="162">
        <f>Z218*K218</f>
        <v>0</v>
      </c>
      <c r="AR218" s="17" t="s">
        <v>188</v>
      </c>
      <c r="AT218" s="17" t="s">
        <v>151</v>
      </c>
      <c r="AU218" s="17" t="s">
        <v>130</v>
      </c>
      <c r="AY218" s="17" t="s">
        <v>150</v>
      </c>
      <c r="BE218" s="101">
        <f>IF(U218="základná",N218,0)</f>
        <v>0</v>
      </c>
      <c r="BF218" s="101">
        <f>IF(U218="znížená",N218,0)</f>
        <v>0</v>
      </c>
      <c r="BG218" s="101">
        <f>IF(U218="zákl. prenesená",N218,0)</f>
        <v>0</v>
      </c>
      <c r="BH218" s="101">
        <f>IF(U218="zníž. prenesená",N218,0)</f>
        <v>0</v>
      </c>
      <c r="BI218" s="101">
        <f>IF(U218="nulová",N218,0)</f>
        <v>0</v>
      </c>
      <c r="BJ218" s="17" t="s">
        <v>130</v>
      </c>
      <c r="BK218" s="101">
        <f>ROUND(L218*K218,2)</f>
        <v>0</v>
      </c>
      <c r="BL218" s="17" t="s">
        <v>188</v>
      </c>
      <c r="BM218" s="17" t="s">
        <v>402</v>
      </c>
    </row>
    <row r="219" spans="2:65" s="1" customFormat="1" ht="22.5" customHeight="1">
      <c r="B219" s="127"/>
      <c r="C219" s="163" t="s">
        <v>403</v>
      </c>
      <c r="D219" s="163" t="s">
        <v>175</v>
      </c>
      <c r="E219" s="164" t="s">
        <v>404</v>
      </c>
      <c r="F219" s="240" t="s">
        <v>405</v>
      </c>
      <c r="G219" s="240"/>
      <c r="H219" s="240"/>
      <c r="I219" s="240"/>
      <c r="J219" s="165" t="s">
        <v>254</v>
      </c>
      <c r="K219" s="166">
        <v>1</v>
      </c>
      <c r="L219" s="241">
        <v>0</v>
      </c>
      <c r="M219" s="241"/>
      <c r="N219" s="242">
        <f>ROUND(L219*K219,2)</f>
        <v>0</v>
      </c>
      <c r="O219" s="239"/>
      <c r="P219" s="239"/>
      <c r="Q219" s="239"/>
      <c r="R219" s="130"/>
      <c r="T219" s="160" t="s">
        <v>5</v>
      </c>
      <c r="U219" s="43" t="s">
        <v>38</v>
      </c>
      <c r="V219" s="35"/>
      <c r="W219" s="161">
        <f>V219*K219</f>
        <v>0</v>
      </c>
      <c r="X219" s="161">
        <v>0</v>
      </c>
      <c r="Y219" s="161">
        <f>X219*K219</f>
        <v>0</v>
      </c>
      <c r="Z219" s="161">
        <v>0</v>
      </c>
      <c r="AA219" s="162">
        <f>Z219*K219</f>
        <v>0</v>
      </c>
      <c r="AR219" s="17" t="s">
        <v>268</v>
      </c>
      <c r="AT219" s="17" t="s">
        <v>175</v>
      </c>
      <c r="AU219" s="17" t="s">
        <v>130</v>
      </c>
      <c r="AY219" s="17" t="s">
        <v>150</v>
      </c>
      <c r="BE219" s="101">
        <f>IF(U219="základná",N219,0)</f>
        <v>0</v>
      </c>
      <c r="BF219" s="101">
        <f>IF(U219="znížená",N219,0)</f>
        <v>0</v>
      </c>
      <c r="BG219" s="101">
        <f>IF(U219="zákl. prenesená",N219,0)</f>
        <v>0</v>
      </c>
      <c r="BH219" s="101">
        <f>IF(U219="zníž. prenesená",N219,0)</f>
        <v>0</v>
      </c>
      <c r="BI219" s="101">
        <f>IF(U219="nulová",N219,0)</f>
        <v>0</v>
      </c>
      <c r="BJ219" s="17" t="s">
        <v>130</v>
      </c>
      <c r="BK219" s="101">
        <f>ROUND(L219*K219,2)</f>
        <v>0</v>
      </c>
      <c r="BL219" s="17" t="s">
        <v>188</v>
      </c>
      <c r="BM219" s="17" t="s">
        <v>406</v>
      </c>
    </row>
    <row r="220" spans="2:65" s="1" customFormat="1" ht="31.5" customHeight="1">
      <c r="B220" s="127"/>
      <c r="C220" s="156" t="s">
        <v>314</v>
      </c>
      <c r="D220" s="156" t="s">
        <v>151</v>
      </c>
      <c r="E220" s="157" t="s">
        <v>407</v>
      </c>
      <c r="F220" s="237" t="s">
        <v>408</v>
      </c>
      <c r="G220" s="237"/>
      <c r="H220" s="237"/>
      <c r="I220" s="237"/>
      <c r="J220" s="158" t="s">
        <v>358</v>
      </c>
      <c r="K220" s="167">
        <v>0</v>
      </c>
      <c r="L220" s="238">
        <v>0</v>
      </c>
      <c r="M220" s="238"/>
      <c r="N220" s="239">
        <f>ROUND(L220*K220,2)</f>
        <v>0</v>
      </c>
      <c r="O220" s="239"/>
      <c r="P220" s="239"/>
      <c r="Q220" s="239"/>
      <c r="R220" s="130"/>
      <c r="T220" s="160" t="s">
        <v>5</v>
      </c>
      <c r="U220" s="43" t="s">
        <v>38</v>
      </c>
      <c r="V220" s="35"/>
      <c r="W220" s="161">
        <f>V220*K220</f>
        <v>0</v>
      </c>
      <c r="X220" s="161">
        <v>0</v>
      </c>
      <c r="Y220" s="161">
        <f>X220*K220</f>
        <v>0</v>
      </c>
      <c r="Z220" s="161">
        <v>0</v>
      </c>
      <c r="AA220" s="162">
        <f>Z220*K220</f>
        <v>0</v>
      </c>
      <c r="AR220" s="17" t="s">
        <v>188</v>
      </c>
      <c r="AT220" s="17" t="s">
        <v>151</v>
      </c>
      <c r="AU220" s="17" t="s">
        <v>130</v>
      </c>
      <c r="AY220" s="17" t="s">
        <v>150</v>
      </c>
      <c r="BE220" s="101">
        <f>IF(U220="základná",N220,0)</f>
        <v>0</v>
      </c>
      <c r="BF220" s="101">
        <f>IF(U220="znížená",N220,0)</f>
        <v>0</v>
      </c>
      <c r="BG220" s="101">
        <f>IF(U220="zákl. prenesená",N220,0)</f>
        <v>0</v>
      </c>
      <c r="BH220" s="101">
        <f>IF(U220="zníž. prenesená",N220,0)</f>
        <v>0</v>
      </c>
      <c r="BI220" s="101">
        <f>IF(U220="nulová",N220,0)</f>
        <v>0</v>
      </c>
      <c r="BJ220" s="17" t="s">
        <v>130</v>
      </c>
      <c r="BK220" s="101">
        <f>ROUND(L220*K220,2)</f>
        <v>0</v>
      </c>
      <c r="BL220" s="17" t="s">
        <v>188</v>
      </c>
      <c r="BM220" s="17" t="s">
        <v>409</v>
      </c>
    </row>
    <row r="221" spans="2:65" s="9" customFormat="1" ht="29.85" customHeight="1">
      <c r="B221" s="145"/>
      <c r="C221" s="146"/>
      <c r="D221" s="155" t="s">
        <v>112</v>
      </c>
      <c r="E221" s="155"/>
      <c r="F221" s="155"/>
      <c r="G221" s="155"/>
      <c r="H221" s="155"/>
      <c r="I221" s="155"/>
      <c r="J221" s="155"/>
      <c r="K221" s="155"/>
      <c r="L221" s="155"/>
      <c r="M221" s="155"/>
      <c r="N221" s="243">
        <f>BK221</f>
        <v>0</v>
      </c>
      <c r="O221" s="244"/>
      <c r="P221" s="244"/>
      <c r="Q221" s="244"/>
      <c r="R221" s="148"/>
      <c r="T221" s="149"/>
      <c r="U221" s="146"/>
      <c r="V221" s="146"/>
      <c r="W221" s="150">
        <f>SUM(W222:W227)</f>
        <v>0</v>
      </c>
      <c r="X221" s="146"/>
      <c r="Y221" s="150">
        <f>SUM(Y222:Y227)</f>
        <v>0</v>
      </c>
      <c r="Z221" s="146"/>
      <c r="AA221" s="151">
        <f>SUM(AA222:AA227)</f>
        <v>0</v>
      </c>
      <c r="AR221" s="152" t="s">
        <v>130</v>
      </c>
      <c r="AT221" s="153" t="s">
        <v>70</v>
      </c>
      <c r="AU221" s="153" t="s">
        <v>79</v>
      </c>
      <c r="AY221" s="152" t="s">
        <v>150</v>
      </c>
      <c r="BK221" s="154">
        <f>SUM(BK222:BK227)</f>
        <v>0</v>
      </c>
    </row>
    <row r="222" spans="2:65" s="1" customFormat="1" ht="31.5" customHeight="1">
      <c r="B222" s="127"/>
      <c r="C222" s="156" t="s">
        <v>410</v>
      </c>
      <c r="D222" s="156" t="s">
        <v>151</v>
      </c>
      <c r="E222" s="157" t="s">
        <v>411</v>
      </c>
      <c r="F222" s="237" t="s">
        <v>412</v>
      </c>
      <c r="G222" s="237"/>
      <c r="H222" s="237"/>
      <c r="I222" s="237"/>
      <c r="J222" s="158" t="s">
        <v>413</v>
      </c>
      <c r="K222" s="159">
        <v>2</v>
      </c>
      <c r="L222" s="238">
        <v>0</v>
      </c>
      <c r="M222" s="238"/>
      <c r="N222" s="239">
        <f t="shared" ref="N222:N227" si="45">ROUND(L222*K222,2)</f>
        <v>0</v>
      </c>
      <c r="O222" s="239"/>
      <c r="P222" s="239"/>
      <c r="Q222" s="239"/>
      <c r="R222" s="130"/>
      <c r="T222" s="160" t="s">
        <v>5</v>
      </c>
      <c r="U222" s="43" t="s">
        <v>38</v>
      </c>
      <c r="V222" s="35"/>
      <c r="W222" s="161">
        <f t="shared" ref="W222:W227" si="46">V222*K222</f>
        <v>0</v>
      </c>
      <c r="X222" s="161">
        <v>0</v>
      </c>
      <c r="Y222" s="161">
        <f t="shared" ref="Y222:Y227" si="47">X222*K222</f>
        <v>0</v>
      </c>
      <c r="Z222" s="161">
        <v>0</v>
      </c>
      <c r="AA222" s="162">
        <f t="shared" ref="AA222:AA227" si="48">Z222*K222</f>
        <v>0</v>
      </c>
      <c r="AR222" s="17" t="s">
        <v>188</v>
      </c>
      <c r="AT222" s="17" t="s">
        <v>151</v>
      </c>
      <c r="AU222" s="17" t="s">
        <v>130</v>
      </c>
      <c r="AY222" s="17" t="s">
        <v>150</v>
      </c>
      <c r="BE222" s="101">
        <f t="shared" ref="BE222:BE227" si="49">IF(U222="základná",N222,0)</f>
        <v>0</v>
      </c>
      <c r="BF222" s="101">
        <f t="shared" ref="BF222:BF227" si="50">IF(U222="znížená",N222,0)</f>
        <v>0</v>
      </c>
      <c r="BG222" s="101">
        <f t="shared" ref="BG222:BG227" si="51">IF(U222="zákl. prenesená",N222,0)</f>
        <v>0</v>
      </c>
      <c r="BH222" s="101">
        <f t="shared" ref="BH222:BH227" si="52">IF(U222="zníž. prenesená",N222,0)</f>
        <v>0</v>
      </c>
      <c r="BI222" s="101">
        <f t="shared" ref="BI222:BI227" si="53">IF(U222="nulová",N222,0)</f>
        <v>0</v>
      </c>
      <c r="BJ222" s="17" t="s">
        <v>130</v>
      </c>
      <c r="BK222" s="101">
        <f t="shared" ref="BK222:BK227" si="54">ROUND(L222*K222,2)</f>
        <v>0</v>
      </c>
      <c r="BL222" s="17" t="s">
        <v>188</v>
      </c>
      <c r="BM222" s="17" t="s">
        <v>414</v>
      </c>
    </row>
    <row r="223" spans="2:65" s="1" customFormat="1" ht="31.5" customHeight="1">
      <c r="B223" s="127"/>
      <c r="C223" s="163" t="s">
        <v>318</v>
      </c>
      <c r="D223" s="163" t="s">
        <v>175</v>
      </c>
      <c r="E223" s="164" t="s">
        <v>415</v>
      </c>
      <c r="F223" s="240" t="s">
        <v>416</v>
      </c>
      <c r="G223" s="240"/>
      <c r="H223" s="240"/>
      <c r="I223" s="240"/>
      <c r="J223" s="165" t="s">
        <v>254</v>
      </c>
      <c r="K223" s="166">
        <v>2</v>
      </c>
      <c r="L223" s="241">
        <v>0</v>
      </c>
      <c r="M223" s="241"/>
      <c r="N223" s="242">
        <f t="shared" si="45"/>
        <v>0</v>
      </c>
      <c r="O223" s="239"/>
      <c r="P223" s="239"/>
      <c r="Q223" s="239"/>
      <c r="R223" s="130"/>
      <c r="T223" s="160" t="s">
        <v>5</v>
      </c>
      <c r="U223" s="43" t="s">
        <v>38</v>
      </c>
      <c r="V223" s="35"/>
      <c r="W223" s="161">
        <f t="shared" si="46"/>
        <v>0</v>
      </c>
      <c r="X223" s="161">
        <v>0</v>
      </c>
      <c r="Y223" s="161">
        <f t="shared" si="47"/>
        <v>0</v>
      </c>
      <c r="Z223" s="161">
        <v>0</v>
      </c>
      <c r="AA223" s="162">
        <f t="shared" si="48"/>
        <v>0</v>
      </c>
      <c r="AR223" s="17" t="s">
        <v>268</v>
      </c>
      <c r="AT223" s="17" t="s">
        <v>175</v>
      </c>
      <c r="AU223" s="17" t="s">
        <v>130</v>
      </c>
      <c r="AY223" s="17" t="s">
        <v>150</v>
      </c>
      <c r="BE223" s="101">
        <f t="shared" si="49"/>
        <v>0</v>
      </c>
      <c r="BF223" s="101">
        <f t="shared" si="50"/>
        <v>0</v>
      </c>
      <c r="BG223" s="101">
        <f t="shared" si="51"/>
        <v>0</v>
      </c>
      <c r="BH223" s="101">
        <f t="shared" si="52"/>
        <v>0</v>
      </c>
      <c r="BI223" s="101">
        <f t="shared" si="53"/>
        <v>0</v>
      </c>
      <c r="BJ223" s="17" t="s">
        <v>130</v>
      </c>
      <c r="BK223" s="101">
        <f t="shared" si="54"/>
        <v>0</v>
      </c>
      <c r="BL223" s="17" t="s">
        <v>188</v>
      </c>
      <c r="BM223" s="17" t="s">
        <v>417</v>
      </c>
    </row>
    <row r="224" spans="2:65" s="1" customFormat="1" ht="22.5" customHeight="1">
      <c r="B224" s="127"/>
      <c r="C224" s="163" t="s">
        <v>418</v>
      </c>
      <c r="D224" s="163" t="s">
        <v>175</v>
      </c>
      <c r="E224" s="164" t="s">
        <v>419</v>
      </c>
      <c r="F224" s="240" t="s">
        <v>420</v>
      </c>
      <c r="G224" s="240"/>
      <c r="H224" s="240"/>
      <c r="I224" s="240"/>
      <c r="J224" s="165" t="s">
        <v>394</v>
      </c>
      <c r="K224" s="166">
        <v>2</v>
      </c>
      <c r="L224" s="241">
        <v>0</v>
      </c>
      <c r="M224" s="241"/>
      <c r="N224" s="242">
        <f t="shared" si="45"/>
        <v>0</v>
      </c>
      <c r="O224" s="239"/>
      <c r="P224" s="239"/>
      <c r="Q224" s="239"/>
      <c r="R224" s="130"/>
      <c r="T224" s="160" t="s">
        <v>5</v>
      </c>
      <c r="U224" s="43" t="s">
        <v>38</v>
      </c>
      <c r="V224" s="35"/>
      <c r="W224" s="161">
        <f t="shared" si="46"/>
        <v>0</v>
      </c>
      <c r="X224" s="161">
        <v>0</v>
      </c>
      <c r="Y224" s="161">
        <f t="shared" si="47"/>
        <v>0</v>
      </c>
      <c r="Z224" s="161">
        <v>0</v>
      </c>
      <c r="AA224" s="162">
        <f t="shared" si="48"/>
        <v>0</v>
      </c>
      <c r="AR224" s="17" t="s">
        <v>268</v>
      </c>
      <c r="AT224" s="17" t="s">
        <v>175</v>
      </c>
      <c r="AU224" s="17" t="s">
        <v>130</v>
      </c>
      <c r="AY224" s="17" t="s">
        <v>150</v>
      </c>
      <c r="BE224" s="101">
        <f t="shared" si="49"/>
        <v>0</v>
      </c>
      <c r="BF224" s="101">
        <f t="shared" si="50"/>
        <v>0</v>
      </c>
      <c r="BG224" s="101">
        <f t="shared" si="51"/>
        <v>0</v>
      </c>
      <c r="BH224" s="101">
        <f t="shared" si="52"/>
        <v>0</v>
      </c>
      <c r="BI224" s="101">
        <f t="shared" si="53"/>
        <v>0</v>
      </c>
      <c r="BJ224" s="17" t="s">
        <v>130</v>
      </c>
      <c r="BK224" s="101">
        <f t="shared" si="54"/>
        <v>0</v>
      </c>
      <c r="BL224" s="17" t="s">
        <v>188</v>
      </c>
      <c r="BM224" s="17" t="s">
        <v>421</v>
      </c>
    </row>
    <row r="225" spans="2:65" s="1" customFormat="1" ht="22.5" customHeight="1">
      <c r="B225" s="127"/>
      <c r="C225" s="163" t="s">
        <v>321</v>
      </c>
      <c r="D225" s="163" t="s">
        <v>175</v>
      </c>
      <c r="E225" s="164" t="s">
        <v>422</v>
      </c>
      <c r="F225" s="240" t="s">
        <v>423</v>
      </c>
      <c r="G225" s="240"/>
      <c r="H225" s="240"/>
      <c r="I225" s="240"/>
      <c r="J225" s="165" t="s">
        <v>394</v>
      </c>
      <c r="K225" s="166">
        <v>1</v>
      </c>
      <c r="L225" s="241">
        <v>0</v>
      </c>
      <c r="M225" s="241"/>
      <c r="N225" s="242">
        <f t="shared" si="45"/>
        <v>0</v>
      </c>
      <c r="O225" s="239"/>
      <c r="P225" s="239"/>
      <c r="Q225" s="239"/>
      <c r="R225" s="130"/>
      <c r="T225" s="160" t="s">
        <v>5</v>
      </c>
      <c r="U225" s="43" t="s">
        <v>38</v>
      </c>
      <c r="V225" s="35"/>
      <c r="W225" s="161">
        <f t="shared" si="46"/>
        <v>0</v>
      </c>
      <c r="X225" s="161">
        <v>0</v>
      </c>
      <c r="Y225" s="161">
        <f t="shared" si="47"/>
        <v>0</v>
      </c>
      <c r="Z225" s="161">
        <v>0</v>
      </c>
      <c r="AA225" s="162">
        <f t="shared" si="48"/>
        <v>0</v>
      </c>
      <c r="AR225" s="17" t="s">
        <v>268</v>
      </c>
      <c r="AT225" s="17" t="s">
        <v>175</v>
      </c>
      <c r="AU225" s="17" t="s">
        <v>130</v>
      </c>
      <c r="AY225" s="17" t="s">
        <v>150</v>
      </c>
      <c r="BE225" s="101">
        <f t="shared" si="49"/>
        <v>0</v>
      </c>
      <c r="BF225" s="101">
        <f t="shared" si="50"/>
        <v>0</v>
      </c>
      <c r="BG225" s="101">
        <f t="shared" si="51"/>
        <v>0</v>
      </c>
      <c r="BH225" s="101">
        <f t="shared" si="52"/>
        <v>0</v>
      </c>
      <c r="BI225" s="101">
        <f t="shared" si="53"/>
        <v>0</v>
      </c>
      <c r="BJ225" s="17" t="s">
        <v>130</v>
      </c>
      <c r="BK225" s="101">
        <f t="shared" si="54"/>
        <v>0</v>
      </c>
      <c r="BL225" s="17" t="s">
        <v>188</v>
      </c>
      <c r="BM225" s="17" t="s">
        <v>424</v>
      </c>
    </row>
    <row r="226" spans="2:65" s="1" customFormat="1" ht="22.5" customHeight="1">
      <c r="B226" s="127"/>
      <c r="C226" s="163" t="s">
        <v>425</v>
      </c>
      <c r="D226" s="163" t="s">
        <v>175</v>
      </c>
      <c r="E226" s="164" t="s">
        <v>426</v>
      </c>
      <c r="F226" s="240" t="s">
        <v>427</v>
      </c>
      <c r="G226" s="240"/>
      <c r="H226" s="240"/>
      <c r="I226" s="240"/>
      <c r="J226" s="165" t="s">
        <v>394</v>
      </c>
      <c r="K226" s="166">
        <v>1</v>
      </c>
      <c r="L226" s="241">
        <v>0</v>
      </c>
      <c r="M226" s="241"/>
      <c r="N226" s="242">
        <f t="shared" si="45"/>
        <v>0</v>
      </c>
      <c r="O226" s="239"/>
      <c r="P226" s="239"/>
      <c r="Q226" s="239"/>
      <c r="R226" s="130"/>
      <c r="T226" s="160" t="s">
        <v>5</v>
      </c>
      <c r="U226" s="43" t="s">
        <v>38</v>
      </c>
      <c r="V226" s="35"/>
      <c r="W226" s="161">
        <f t="shared" si="46"/>
        <v>0</v>
      </c>
      <c r="X226" s="161">
        <v>0</v>
      </c>
      <c r="Y226" s="161">
        <f t="shared" si="47"/>
        <v>0</v>
      </c>
      <c r="Z226" s="161">
        <v>0</v>
      </c>
      <c r="AA226" s="162">
        <f t="shared" si="48"/>
        <v>0</v>
      </c>
      <c r="AR226" s="17" t="s">
        <v>268</v>
      </c>
      <c r="AT226" s="17" t="s">
        <v>175</v>
      </c>
      <c r="AU226" s="17" t="s">
        <v>130</v>
      </c>
      <c r="AY226" s="17" t="s">
        <v>150</v>
      </c>
      <c r="BE226" s="101">
        <f t="shared" si="49"/>
        <v>0</v>
      </c>
      <c r="BF226" s="101">
        <f t="shared" si="50"/>
        <v>0</v>
      </c>
      <c r="BG226" s="101">
        <f t="shared" si="51"/>
        <v>0</v>
      </c>
      <c r="BH226" s="101">
        <f t="shared" si="52"/>
        <v>0</v>
      </c>
      <c r="BI226" s="101">
        <f t="shared" si="53"/>
        <v>0</v>
      </c>
      <c r="BJ226" s="17" t="s">
        <v>130</v>
      </c>
      <c r="BK226" s="101">
        <f t="shared" si="54"/>
        <v>0</v>
      </c>
      <c r="BL226" s="17" t="s">
        <v>188</v>
      </c>
      <c r="BM226" s="17" t="s">
        <v>428</v>
      </c>
    </row>
    <row r="227" spans="2:65" s="1" customFormat="1" ht="31.5" customHeight="1">
      <c r="B227" s="127"/>
      <c r="C227" s="156" t="s">
        <v>325</v>
      </c>
      <c r="D227" s="156" t="s">
        <v>151</v>
      </c>
      <c r="E227" s="157" t="s">
        <v>429</v>
      </c>
      <c r="F227" s="237" t="s">
        <v>430</v>
      </c>
      <c r="G227" s="237"/>
      <c r="H227" s="237"/>
      <c r="I227" s="237"/>
      <c r="J227" s="158" t="s">
        <v>358</v>
      </c>
      <c r="K227" s="167">
        <v>0</v>
      </c>
      <c r="L227" s="238">
        <v>0</v>
      </c>
      <c r="M227" s="238"/>
      <c r="N227" s="239">
        <f t="shared" si="45"/>
        <v>0</v>
      </c>
      <c r="O227" s="239"/>
      <c r="P227" s="239"/>
      <c r="Q227" s="239"/>
      <c r="R227" s="130"/>
      <c r="T227" s="160" t="s">
        <v>5</v>
      </c>
      <c r="U227" s="43" t="s">
        <v>38</v>
      </c>
      <c r="V227" s="35"/>
      <c r="W227" s="161">
        <f t="shared" si="46"/>
        <v>0</v>
      </c>
      <c r="X227" s="161">
        <v>0</v>
      </c>
      <c r="Y227" s="161">
        <f t="shared" si="47"/>
        <v>0</v>
      </c>
      <c r="Z227" s="161">
        <v>0</v>
      </c>
      <c r="AA227" s="162">
        <f t="shared" si="48"/>
        <v>0</v>
      </c>
      <c r="AR227" s="17" t="s">
        <v>188</v>
      </c>
      <c r="AT227" s="17" t="s">
        <v>151</v>
      </c>
      <c r="AU227" s="17" t="s">
        <v>130</v>
      </c>
      <c r="AY227" s="17" t="s">
        <v>150</v>
      </c>
      <c r="BE227" s="101">
        <f t="shared" si="49"/>
        <v>0</v>
      </c>
      <c r="BF227" s="101">
        <f t="shared" si="50"/>
        <v>0</v>
      </c>
      <c r="BG227" s="101">
        <f t="shared" si="51"/>
        <v>0</v>
      </c>
      <c r="BH227" s="101">
        <f t="shared" si="52"/>
        <v>0</v>
      </c>
      <c r="BI227" s="101">
        <f t="shared" si="53"/>
        <v>0</v>
      </c>
      <c r="BJ227" s="17" t="s">
        <v>130</v>
      </c>
      <c r="BK227" s="101">
        <f t="shared" si="54"/>
        <v>0</v>
      </c>
      <c r="BL227" s="17" t="s">
        <v>188</v>
      </c>
      <c r="BM227" s="17" t="s">
        <v>431</v>
      </c>
    </row>
    <row r="228" spans="2:65" s="9" customFormat="1" ht="29.85" customHeight="1">
      <c r="B228" s="145"/>
      <c r="C228" s="146"/>
      <c r="D228" s="155" t="s">
        <v>113</v>
      </c>
      <c r="E228" s="155"/>
      <c r="F228" s="155"/>
      <c r="G228" s="155"/>
      <c r="H228" s="155"/>
      <c r="I228" s="155"/>
      <c r="J228" s="155"/>
      <c r="K228" s="155"/>
      <c r="L228" s="155"/>
      <c r="M228" s="155"/>
      <c r="N228" s="243">
        <f>BK228</f>
        <v>0</v>
      </c>
      <c r="O228" s="244"/>
      <c r="P228" s="244"/>
      <c r="Q228" s="244"/>
      <c r="R228" s="148"/>
      <c r="T228" s="149"/>
      <c r="U228" s="146"/>
      <c r="V228" s="146"/>
      <c r="W228" s="150">
        <f>SUM(W229:W238)</f>
        <v>0</v>
      </c>
      <c r="X228" s="146"/>
      <c r="Y228" s="150">
        <f>SUM(Y229:Y238)</f>
        <v>8.516E-2</v>
      </c>
      <c r="Z228" s="146"/>
      <c r="AA228" s="151">
        <f>SUM(AA229:AA238)</f>
        <v>0</v>
      </c>
      <c r="AR228" s="152" t="s">
        <v>130</v>
      </c>
      <c r="AT228" s="153" t="s">
        <v>70</v>
      </c>
      <c r="AU228" s="153" t="s">
        <v>79</v>
      </c>
      <c r="AY228" s="152" t="s">
        <v>150</v>
      </c>
      <c r="BK228" s="154">
        <f>SUM(BK229:BK238)</f>
        <v>0</v>
      </c>
    </row>
    <row r="229" spans="2:65" s="1" customFormat="1" ht="31.5" customHeight="1">
      <c r="B229" s="127"/>
      <c r="C229" s="156" t="s">
        <v>432</v>
      </c>
      <c r="D229" s="156" t="s">
        <v>151</v>
      </c>
      <c r="E229" s="157" t="s">
        <v>433</v>
      </c>
      <c r="F229" s="237" t="s">
        <v>434</v>
      </c>
      <c r="G229" s="237"/>
      <c r="H229" s="237"/>
      <c r="I229" s="237"/>
      <c r="J229" s="158" t="s">
        <v>254</v>
      </c>
      <c r="K229" s="159">
        <v>1</v>
      </c>
      <c r="L229" s="238">
        <v>0</v>
      </c>
      <c r="M229" s="238"/>
      <c r="N229" s="239">
        <f t="shared" ref="N229:N238" si="55">ROUND(L229*K229,2)</f>
        <v>0</v>
      </c>
      <c r="O229" s="239"/>
      <c r="P229" s="239"/>
      <c r="Q229" s="239"/>
      <c r="R229" s="130"/>
      <c r="T229" s="160" t="s">
        <v>5</v>
      </c>
      <c r="U229" s="43" t="s">
        <v>38</v>
      </c>
      <c r="V229" s="35"/>
      <c r="W229" s="161">
        <f t="shared" ref="W229:W238" si="56">V229*K229</f>
        <v>0</v>
      </c>
      <c r="X229" s="161">
        <v>1.7000000000000001E-4</v>
      </c>
      <c r="Y229" s="161">
        <f t="shared" ref="Y229:Y238" si="57">X229*K229</f>
        <v>1.7000000000000001E-4</v>
      </c>
      <c r="Z229" s="161">
        <v>0</v>
      </c>
      <c r="AA229" s="162">
        <f t="shared" ref="AA229:AA238" si="58">Z229*K229</f>
        <v>0</v>
      </c>
      <c r="AR229" s="17" t="s">
        <v>188</v>
      </c>
      <c r="AT229" s="17" t="s">
        <v>151</v>
      </c>
      <c r="AU229" s="17" t="s">
        <v>130</v>
      </c>
      <c r="AY229" s="17" t="s">
        <v>150</v>
      </c>
      <c r="BE229" s="101">
        <f t="shared" ref="BE229:BE238" si="59">IF(U229="základná",N229,0)</f>
        <v>0</v>
      </c>
      <c r="BF229" s="101">
        <f t="shared" ref="BF229:BF238" si="60">IF(U229="znížená",N229,0)</f>
        <v>0</v>
      </c>
      <c r="BG229" s="101">
        <f t="shared" ref="BG229:BG238" si="61">IF(U229="zákl. prenesená",N229,0)</f>
        <v>0</v>
      </c>
      <c r="BH229" s="101">
        <f t="shared" ref="BH229:BH238" si="62">IF(U229="zníž. prenesená",N229,0)</f>
        <v>0</v>
      </c>
      <c r="BI229" s="101">
        <f t="shared" ref="BI229:BI238" si="63">IF(U229="nulová",N229,0)</f>
        <v>0</v>
      </c>
      <c r="BJ229" s="17" t="s">
        <v>130</v>
      </c>
      <c r="BK229" s="101">
        <f t="shared" ref="BK229:BK238" si="64">ROUND(L229*K229,2)</f>
        <v>0</v>
      </c>
      <c r="BL229" s="17" t="s">
        <v>188</v>
      </c>
      <c r="BM229" s="17" t="s">
        <v>435</v>
      </c>
    </row>
    <row r="230" spans="2:65" s="1" customFormat="1" ht="31.5" customHeight="1">
      <c r="B230" s="127"/>
      <c r="C230" s="163" t="s">
        <v>328</v>
      </c>
      <c r="D230" s="163" t="s">
        <v>175</v>
      </c>
      <c r="E230" s="164" t="s">
        <v>436</v>
      </c>
      <c r="F230" s="240" t="s">
        <v>437</v>
      </c>
      <c r="G230" s="240"/>
      <c r="H230" s="240"/>
      <c r="I230" s="240"/>
      <c r="J230" s="165" t="s">
        <v>249</v>
      </c>
      <c r="K230" s="166">
        <v>1</v>
      </c>
      <c r="L230" s="241">
        <v>0</v>
      </c>
      <c r="M230" s="241"/>
      <c r="N230" s="242">
        <f t="shared" si="55"/>
        <v>0</v>
      </c>
      <c r="O230" s="239"/>
      <c r="P230" s="239"/>
      <c r="Q230" s="239"/>
      <c r="R230" s="130"/>
      <c r="T230" s="160" t="s">
        <v>5</v>
      </c>
      <c r="U230" s="43" t="s">
        <v>38</v>
      </c>
      <c r="V230" s="35"/>
      <c r="W230" s="161">
        <f t="shared" si="56"/>
        <v>0</v>
      </c>
      <c r="X230" s="161">
        <v>0.02</v>
      </c>
      <c r="Y230" s="161">
        <f t="shared" si="57"/>
        <v>0.02</v>
      </c>
      <c r="Z230" s="161">
        <v>0</v>
      </c>
      <c r="AA230" s="162">
        <f t="shared" si="58"/>
        <v>0</v>
      </c>
      <c r="AR230" s="17" t="s">
        <v>268</v>
      </c>
      <c r="AT230" s="17" t="s">
        <v>175</v>
      </c>
      <c r="AU230" s="17" t="s">
        <v>130</v>
      </c>
      <c r="AY230" s="17" t="s">
        <v>150</v>
      </c>
      <c r="BE230" s="101">
        <f t="shared" si="59"/>
        <v>0</v>
      </c>
      <c r="BF230" s="101">
        <f t="shared" si="60"/>
        <v>0</v>
      </c>
      <c r="BG230" s="101">
        <f t="shared" si="61"/>
        <v>0</v>
      </c>
      <c r="BH230" s="101">
        <f t="shared" si="62"/>
        <v>0</v>
      </c>
      <c r="BI230" s="101">
        <f t="shared" si="63"/>
        <v>0</v>
      </c>
      <c r="BJ230" s="17" t="s">
        <v>130</v>
      </c>
      <c r="BK230" s="101">
        <f t="shared" si="64"/>
        <v>0</v>
      </c>
      <c r="BL230" s="17" t="s">
        <v>188</v>
      </c>
      <c r="BM230" s="17" t="s">
        <v>438</v>
      </c>
    </row>
    <row r="231" spans="2:65" s="1" customFormat="1" ht="22.5" customHeight="1">
      <c r="B231" s="127"/>
      <c r="C231" s="163" t="s">
        <v>439</v>
      </c>
      <c r="D231" s="163" t="s">
        <v>175</v>
      </c>
      <c r="E231" s="164" t="s">
        <v>440</v>
      </c>
      <c r="F231" s="240" t="s">
        <v>441</v>
      </c>
      <c r="G231" s="240"/>
      <c r="H231" s="240"/>
      <c r="I231" s="240"/>
      <c r="J231" s="165" t="s">
        <v>254</v>
      </c>
      <c r="K231" s="166">
        <v>2</v>
      </c>
      <c r="L231" s="241">
        <v>0</v>
      </c>
      <c r="M231" s="241"/>
      <c r="N231" s="242">
        <f t="shared" si="55"/>
        <v>0</v>
      </c>
      <c r="O231" s="239"/>
      <c r="P231" s="239"/>
      <c r="Q231" s="239"/>
      <c r="R231" s="130"/>
      <c r="T231" s="160" t="s">
        <v>5</v>
      </c>
      <c r="U231" s="43" t="s">
        <v>38</v>
      </c>
      <c r="V231" s="35"/>
      <c r="W231" s="161">
        <f t="shared" si="56"/>
        <v>0</v>
      </c>
      <c r="X231" s="161">
        <v>3.2000000000000002E-3</v>
      </c>
      <c r="Y231" s="161">
        <f t="shared" si="57"/>
        <v>6.4000000000000003E-3</v>
      </c>
      <c r="Z231" s="161">
        <v>0</v>
      </c>
      <c r="AA231" s="162">
        <f t="shared" si="58"/>
        <v>0</v>
      </c>
      <c r="AR231" s="17" t="s">
        <v>268</v>
      </c>
      <c r="AT231" s="17" t="s">
        <v>175</v>
      </c>
      <c r="AU231" s="17" t="s">
        <v>130</v>
      </c>
      <c r="AY231" s="17" t="s">
        <v>150</v>
      </c>
      <c r="BE231" s="101">
        <f t="shared" si="59"/>
        <v>0</v>
      </c>
      <c r="BF231" s="101">
        <f t="shared" si="60"/>
        <v>0</v>
      </c>
      <c r="BG231" s="101">
        <f t="shared" si="61"/>
        <v>0</v>
      </c>
      <c r="BH231" s="101">
        <f t="shared" si="62"/>
        <v>0</v>
      </c>
      <c r="BI231" s="101">
        <f t="shared" si="63"/>
        <v>0</v>
      </c>
      <c r="BJ231" s="17" t="s">
        <v>130</v>
      </c>
      <c r="BK231" s="101">
        <f t="shared" si="64"/>
        <v>0</v>
      </c>
      <c r="BL231" s="17" t="s">
        <v>188</v>
      </c>
      <c r="BM231" s="17" t="s">
        <v>442</v>
      </c>
    </row>
    <row r="232" spans="2:65" s="1" customFormat="1" ht="22.5" customHeight="1">
      <c r="B232" s="127"/>
      <c r="C232" s="163" t="s">
        <v>333</v>
      </c>
      <c r="D232" s="163" t="s">
        <v>175</v>
      </c>
      <c r="E232" s="164" t="s">
        <v>443</v>
      </c>
      <c r="F232" s="240" t="s">
        <v>444</v>
      </c>
      <c r="G232" s="240"/>
      <c r="H232" s="240"/>
      <c r="I232" s="240"/>
      <c r="J232" s="165" t="s">
        <v>254</v>
      </c>
      <c r="K232" s="166">
        <v>1</v>
      </c>
      <c r="L232" s="241">
        <v>0</v>
      </c>
      <c r="M232" s="241"/>
      <c r="N232" s="242">
        <f t="shared" si="55"/>
        <v>0</v>
      </c>
      <c r="O232" s="239"/>
      <c r="P232" s="239"/>
      <c r="Q232" s="239"/>
      <c r="R232" s="130"/>
      <c r="T232" s="160" t="s">
        <v>5</v>
      </c>
      <c r="U232" s="43" t="s">
        <v>38</v>
      </c>
      <c r="V232" s="35"/>
      <c r="W232" s="161">
        <f t="shared" si="56"/>
        <v>0</v>
      </c>
      <c r="X232" s="161">
        <v>0</v>
      </c>
      <c r="Y232" s="161">
        <f t="shared" si="57"/>
        <v>0</v>
      </c>
      <c r="Z232" s="161">
        <v>0</v>
      </c>
      <c r="AA232" s="162">
        <f t="shared" si="58"/>
        <v>0</v>
      </c>
      <c r="AR232" s="17" t="s">
        <v>268</v>
      </c>
      <c r="AT232" s="17" t="s">
        <v>175</v>
      </c>
      <c r="AU232" s="17" t="s">
        <v>130</v>
      </c>
      <c r="AY232" s="17" t="s">
        <v>150</v>
      </c>
      <c r="BE232" s="101">
        <f t="shared" si="59"/>
        <v>0</v>
      </c>
      <c r="BF232" s="101">
        <f t="shared" si="60"/>
        <v>0</v>
      </c>
      <c r="BG232" s="101">
        <f t="shared" si="61"/>
        <v>0</v>
      </c>
      <c r="BH232" s="101">
        <f t="shared" si="62"/>
        <v>0</v>
      </c>
      <c r="BI232" s="101">
        <f t="shared" si="63"/>
        <v>0</v>
      </c>
      <c r="BJ232" s="17" t="s">
        <v>130</v>
      </c>
      <c r="BK232" s="101">
        <f t="shared" si="64"/>
        <v>0</v>
      </c>
      <c r="BL232" s="17" t="s">
        <v>188</v>
      </c>
      <c r="BM232" s="17" t="s">
        <v>445</v>
      </c>
    </row>
    <row r="233" spans="2:65" s="1" customFormat="1" ht="22.5" customHeight="1">
      <c r="B233" s="127"/>
      <c r="C233" s="156" t="s">
        <v>446</v>
      </c>
      <c r="D233" s="156" t="s">
        <v>151</v>
      </c>
      <c r="E233" s="157" t="s">
        <v>447</v>
      </c>
      <c r="F233" s="237" t="s">
        <v>448</v>
      </c>
      <c r="G233" s="237"/>
      <c r="H233" s="237"/>
      <c r="I233" s="237"/>
      <c r="J233" s="158" t="s">
        <v>449</v>
      </c>
      <c r="K233" s="159">
        <v>2</v>
      </c>
      <c r="L233" s="238">
        <v>0</v>
      </c>
      <c r="M233" s="238"/>
      <c r="N233" s="239">
        <f t="shared" si="55"/>
        <v>0</v>
      </c>
      <c r="O233" s="239"/>
      <c r="P233" s="239"/>
      <c r="Q233" s="239"/>
      <c r="R233" s="130"/>
      <c r="T233" s="160" t="s">
        <v>5</v>
      </c>
      <c r="U233" s="43" t="s">
        <v>38</v>
      </c>
      <c r="V233" s="35"/>
      <c r="W233" s="161">
        <f t="shared" si="56"/>
        <v>0</v>
      </c>
      <c r="X233" s="161">
        <v>1.438E-2</v>
      </c>
      <c r="Y233" s="161">
        <f t="shared" si="57"/>
        <v>2.8760000000000001E-2</v>
      </c>
      <c r="Z233" s="161">
        <v>0</v>
      </c>
      <c r="AA233" s="162">
        <f t="shared" si="58"/>
        <v>0</v>
      </c>
      <c r="AR233" s="17" t="s">
        <v>188</v>
      </c>
      <c r="AT233" s="17" t="s">
        <v>151</v>
      </c>
      <c r="AU233" s="17" t="s">
        <v>130</v>
      </c>
      <c r="AY233" s="17" t="s">
        <v>150</v>
      </c>
      <c r="BE233" s="101">
        <f t="shared" si="59"/>
        <v>0</v>
      </c>
      <c r="BF233" s="101">
        <f t="shared" si="60"/>
        <v>0</v>
      </c>
      <c r="BG233" s="101">
        <f t="shared" si="61"/>
        <v>0</v>
      </c>
      <c r="BH233" s="101">
        <f t="shared" si="62"/>
        <v>0</v>
      </c>
      <c r="BI233" s="101">
        <f t="shared" si="63"/>
        <v>0</v>
      </c>
      <c r="BJ233" s="17" t="s">
        <v>130</v>
      </c>
      <c r="BK233" s="101">
        <f t="shared" si="64"/>
        <v>0</v>
      </c>
      <c r="BL233" s="17" t="s">
        <v>188</v>
      </c>
      <c r="BM233" s="17" t="s">
        <v>450</v>
      </c>
    </row>
    <row r="234" spans="2:65" s="1" customFormat="1" ht="31.5" customHeight="1">
      <c r="B234" s="127"/>
      <c r="C234" s="156" t="s">
        <v>337</v>
      </c>
      <c r="D234" s="156" t="s">
        <v>151</v>
      </c>
      <c r="E234" s="157" t="s">
        <v>451</v>
      </c>
      <c r="F234" s="237" t="s">
        <v>452</v>
      </c>
      <c r="G234" s="237"/>
      <c r="H234" s="237"/>
      <c r="I234" s="237"/>
      <c r="J234" s="158" t="s">
        <v>449</v>
      </c>
      <c r="K234" s="159">
        <v>3</v>
      </c>
      <c r="L234" s="238">
        <v>0</v>
      </c>
      <c r="M234" s="238"/>
      <c r="N234" s="239">
        <f t="shared" si="55"/>
        <v>0</v>
      </c>
      <c r="O234" s="239"/>
      <c r="P234" s="239"/>
      <c r="Q234" s="239"/>
      <c r="R234" s="130"/>
      <c r="T234" s="160" t="s">
        <v>5</v>
      </c>
      <c r="U234" s="43" t="s">
        <v>38</v>
      </c>
      <c r="V234" s="35"/>
      <c r="W234" s="161">
        <f t="shared" si="56"/>
        <v>0</v>
      </c>
      <c r="X234" s="161">
        <v>1.3999999999999999E-4</v>
      </c>
      <c r="Y234" s="161">
        <f t="shared" si="57"/>
        <v>4.1999999999999996E-4</v>
      </c>
      <c r="Z234" s="161">
        <v>0</v>
      </c>
      <c r="AA234" s="162">
        <f t="shared" si="58"/>
        <v>0</v>
      </c>
      <c r="AR234" s="17" t="s">
        <v>188</v>
      </c>
      <c r="AT234" s="17" t="s">
        <v>151</v>
      </c>
      <c r="AU234" s="17" t="s">
        <v>130</v>
      </c>
      <c r="AY234" s="17" t="s">
        <v>150</v>
      </c>
      <c r="BE234" s="101">
        <f t="shared" si="59"/>
        <v>0</v>
      </c>
      <c r="BF234" s="101">
        <f t="shared" si="60"/>
        <v>0</v>
      </c>
      <c r="BG234" s="101">
        <f t="shared" si="61"/>
        <v>0</v>
      </c>
      <c r="BH234" s="101">
        <f t="shared" si="62"/>
        <v>0</v>
      </c>
      <c r="BI234" s="101">
        <f t="shared" si="63"/>
        <v>0</v>
      </c>
      <c r="BJ234" s="17" t="s">
        <v>130</v>
      </c>
      <c r="BK234" s="101">
        <f t="shared" si="64"/>
        <v>0</v>
      </c>
      <c r="BL234" s="17" t="s">
        <v>188</v>
      </c>
      <c r="BM234" s="17" t="s">
        <v>453</v>
      </c>
    </row>
    <row r="235" spans="2:65" s="1" customFormat="1" ht="22.5" customHeight="1">
      <c r="B235" s="127"/>
      <c r="C235" s="163" t="s">
        <v>454</v>
      </c>
      <c r="D235" s="163" t="s">
        <v>175</v>
      </c>
      <c r="E235" s="164" t="s">
        <v>455</v>
      </c>
      <c r="F235" s="240" t="s">
        <v>456</v>
      </c>
      <c r="G235" s="240"/>
      <c r="H235" s="240"/>
      <c r="I235" s="240"/>
      <c r="J235" s="165" t="s">
        <v>254</v>
      </c>
      <c r="K235" s="166">
        <v>3</v>
      </c>
      <c r="L235" s="241">
        <v>0</v>
      </c>
      <c r="M235" s="241"/>
      <c r="N235" s="242">
        <f t="shared" si="55"/>
        <v>0</v>
      </c>
      <c r="O235" s="239"/>
      <c r="P235" s="239"/>
      <c r="Q235" s="239"/>
      <c r="R235" s="130"/>
      <c r="T235" s="160" t="s">
        <v>5</v>
      </c>
      <c r="U235" s="43" t="s">
        <v>38</v>
      </c>
      <c r="V235" s="35"/>
      <c r="W235" s="161">
        <f t="shared" si="56"/>
        <v>0</v>
      </c>
      <c r="X235" s="161">
        <v>7.3000000000000001E-3</v>
      </c>
      <c r="Y235" s="161">
        <f t="shared" si="57"/>
        <v>2.1899999999999999E-2</v>
      </c>
      <c r="Z235" s="161">
        <v>0</v>
      </c>
      <c r="AA235" s="162">
        <f t="shared" si="58"/>
        <v>0</v>
      </c>
      <c r="AR235" s="17" t="s">
        <v>268</v>
      </c>
      <c r="AT235" s="17" t="s">
        <v>175</v>
      </c>
      <c r="AU235" s="17" t="s">
        <v>130</v>
      </c>
      <c r="AY235" s="17" t="s">
        <v>150</v>
      </c>
      <c r="BE235" s="101">
        <f t="shared" si="59"/>
        <v>0</v>
      </c>
      <c r="BF235" s="101">
        <f t="shared" si="60"/>
        <v>0</v>
      </c>
      <c r="BG235" s="101">
        <f t="shared" si="61"/>
        <v>0</v>
      </c>
      <c r="BH235" s="101">
        <f t="shared" si="62"/>
        <v>0</v>
      </c>
      <c r="BI235" s="101">
        <f t="shared" si="63"/>
        <v>0</v>
      </c>
      <c r="BJ235" s="17" t="s">
        <v>130</v>
      </c>
      <c r="BK235" s="101">
        <f t="shared" si="64"/>
        <v>0</v>
      </c>
      <c r="BL235" s="17" t="s">
        <v>188</v>
      </c>
      <c r="BM235" s="17" t="s">
        <v>457</v>
      </c>
    </row>
    <row r="236" spans="2:65" s="1" customFormat="1" ht="31.5" customHeight="1">
      <c r="B236" s="127"/>
      <c r="C236" s="156" t="s">
        <v>341</v>
      </c>
      <c r="D236" s="156" t="s">
        <v>151</v>
      </c>
      <c r="E236" s="157" t="s">
        <v>458</v>
      </c>
      <c r="F236" s="237" t="s">
        <v>459</v>
      </c>
      <c r="G236" s="237"/>
      <c r="H236" s="237"/>
      <c r="I236" s="237"/>
      <c r="J236" s="158" t="s">
        <v>449</v>
      </c>
      <c r="K236" s="159">
        <v>1</v>
      </c>
      <c r="L236" s="238">
        <v>0</v>
      </c>
      <c r="M236" s="238"/>
      <c r="N236" s="239">
        <f t="shared" si="55"/>
        <v>0</v>
      </c>
      <c r="O236" s="239"/>
      <c r="P236" s="239"/>
      <c r="Q236" s="239"/>
      <c r="R236" s="130"/>
      <c r="T236" s="160" t="s">
        <v>5</v>
      </c>
      <c r="U236" s="43" t="s">
        <v>38</v>
      </c>
      <c r="V236" s="35"/>
      <c r="W236" s="161">
        <f t="shared" si="56"/>
        <v>0</v>
      </c>
      <c r="X236" s="161">
        <v>8.0999999999999996E-4</v>
      </c>
      <c r="Y236" s="161">
        <f t="shared" si="57"/>
        <v>8.0999999999999996E-4</v>
      </c>
      <c r="Z236" s="161">
        <v>0</v>
      </c>
      <c r="AA236" s="162">
        <f t="shared" si="58"/>
        <v>0</v>
      </c>
      <c r="AR236" s="17" t="s">
        <v>188</v>
      </c>
      <c r="AT236" s="17" t="s">
        <v>151</v>
      </c>
      <c r="AU236" s="17" t="s">
        <v>130</v>
      </c>
      <c r="AY236" s="17" t="s">
        <v>150</v>
      </c>
      <c r="BE236" s="101">
        <f t="shared" si="59"/>
        <v>0</v>
      </c>
      <c r="BF236" s="101">
        <f t="shared" si="60"/>
        <v>0</v>
      </c>
      <c r="BG236" s="101">
        <f t="shared" si="61"/>
        <v>0</v>
      </c>
      <c r="BH236" s="101">
        <f t="shared" si="62"/>
        <v>0</v>
      </c>
      <c r="BI236" s="101">
        <f t="shared" si="63"/>
        <v>0</v>
      </c>
      <c r="BJ236" s="17" t="s">
        <v>130</v>
      </c>
      <c r="BK236" s="101">
        <f t="shared" si="64"/>
        <v>0</v>
      </c>
      <c r="BL236" s="17" t="s">
        <v>188</v>
      </c>
      <c r="BM236" s="17" t="s">
        <v>460</v>
      </c>
    </row>
    <row r="237" spans="2:65" s="1" customFormat="1" ht="22.5" customHeight="1">
      <c r="B237" s="127"/>
      <c r="C237" s="163" t="s">
        <v>461</v>
      </c>
      <c r="D237" s="163" t="s">
        <v>175</v>
      </c>
      <c r="E237" s="164" t="s">
        <v>462</v>
      </c>
      <c r="F237" s="240" t="s">
        <v>463</v>
      </c>
      <c r="G237" s="240"/>
      <c r="H237" s="240"/>
      <c r="I237" s="240"/>
      <c r="J237" s="165" t="s">
        <v>254</v>
      </c>
      <c r="K237" s="166">
        <v>1</v>
      </c>
      <c r="L237" s="241">
        <v>0</v>
      </c>
      <c r="M237" s="241"/>
      <c r="N237" s="242">
        <f t="shared" si="55"/>
        <v>0</v>
      </c>
      <c r="O237" s="239"/>
      <c r="P237" s="239"/>
      <c r="Q237" s="239"/>
      <c r="R237" s="130"/>
      <c r="T237" s="160" t="s">
        <v>5</v>
      </c>
      <c r="U237" s="43" t="s">
        <v>38</v>
      </c>
      <c r="V237" s="35"/>
      <c r="W237" s="161">
        <f t="shared" si="56"/>
        <v>0</v>
      </c>
      <c r="X237" s="161">
        <v>6.7000000000000002E-3</v>
      </c>
      <c r="Y237" s="161">
        <f t="shared" si="57"/>
        <v>6.7000000000000002E-3</v>
      </c>
      <c r="Z237" s="161">
        <v>0</v>
      </c>
      <c r="AA237" s="162">
        <f t="shared" si="58"/>
        <v>0</v>
      </c>
      <c r="AR237" s="17" t="s">
        <v>268</v>
      </c>
      <c r="AT237" s="17" t="s">
        <v>175</v>
      </c>
      <c r="AU237" s="17" t="s">
        <v>130</v>
      </c>
      <c r="AY237" s="17" t="s">
        <v>150</v>
      </c>
      <c r="BE237" s="101">
        <f t="shared" si="59"/>
        <v>0</v>
      </c>
      <c r="BF237" s="101">
        <f t="shared" si="60"/>
        <v>0</v>
      </c>
      <c r="BG237" s="101">
        <f t="shared" si="61"/>
        <v>0</v>
      </c>
      <c r="BH237" s="101">
        <f t="shared" si="62"/>
        <v>0</v>
      </c>
      <c r="BI237" s="101">
        <f t="shared" si="63"/>
        <v>0</v>
      </c>
      <c r="BJ237" s="17" t="s">
        <v>130</v>
      </c>
      <c r="BK237" s="101">
        <f t="shared" si="64"/>
        <v>0</v>
      </c>
      <c r="BL237" s="17" t="s">
        <v>188</v>
      </c>
      <c r="BM237" s="17" t="s">
        <v>464</v>
      </c>
    </row>
    <row r="238" spans="2:65" s="1" customFormat="1" ht="31.5" customHeight="1">
      <c r="B238" s="127"/>
      <c r="C238" s="156" t="s">
        <v>344</v>
      </c>
      <c r="D238" s="156" t="s">
        <v>151</v>
      </c>
      <c r="E238" s="157" t="s">
        <v>465</v>
      </c>
      <c r="F238" s="237" t="s">
        <v>466</v>
      </c>
      <c r="G238" s="237"/>
      <c r="H238" s="237"/>
      <c r="I238" s="237"/>
      <c r="J238" s="158" t="s">
        <v>358</v>
      </c>
      <c r="K238" s="167">
        <v>0</v>
      </c>
      <c r="L238" s="238">
        <v>0</v>
      </c>
      <c r="M238" s="238"/>
      <c r="N238" s="239">
        <f t="shared" si="55"/>
        <v>0</v>
      </c>
      <c r="O238" s="239"/>
      <c r="P238" s="239"/>
      <c r="Q238" s="239"/>
      <c r="R238" s="130"/>
      <c r="T238" s="160" t="s">
        <v>5</v>
      </c>
      <c r="U238" s="43" t="s">
        <v>38</v>
      </c>
      <c r="V238" s="35"/>
      <c r="W238" s="161">
        <f t="shared" si="56"/>
        <v>0</v>
      </c>
      <c r="X238" s="161">
        <v>0</v>
      </c>
      <c r="Y238" s="161">
        <f t="shared" si="57"/>
        <v>0</v>
      </c>
      <c r="Z238" s="161">
        <v>0</v>
      </c>
      <c r="AA238" s="162">
        <f t="shared" si="58"/>
        <v>0</v>
      </c>
      <c r="AR238" s="17" t="s">
        <v>188</v>
      </c>
      <c r="AT238" s="17" t="s">
        <v>151</v>
      </c>
      <c r="AU238" s="17" t="s">
        <v>130</v>
      </c>
      <c r="AY238" s="17" t="s">
        <v>150</v>
      </c>
      <c r="BE238" s="101">
        <f t="shared" si="59"/>
        <v>0</v>
      </c>
      <c r="BF238" s="101">
        <f t="shared" si="60"/>
        <v>0</v>
      </c>
      <c r="BG238" s="101">
        <f t="shared" si="61"/>
        <v>0</v>
      </c>
      <c r="BH238" s="101">
        <f t="shared" si="62"/>
        <v>0</v>
      </c>
      <c r="BI238" s="101">
        <f t="shared" si="63"/>
        <v>0</v>
      </c>
      <c r="BJ238" s="17" t="s">
        <v>130</v>
      </c>
      <c r="BK238" s="101">
        <f t="shared" si="64"/>
        <v>0</v>
      </c>
      <c r="BL238" s="17" t="s">
        <v>188</v>
      </c>
      <c r="BM238" s="17" t="s">
        <v>467</v>
      </c>
    </row>
    <row r="239" spans="2:65" s="9" customFormat="1" ht="29.85" customHeight="1">
      <c r="B239" s="145"/>
      <c r="C239" s="146"/>
      <c r="D239" s="155" t="s">
        <v>114</v>
      </c>
      <c r="E239" s="155"/>
      <c r="F239" s="155"/>
      <c r="G239" s="155"/>
      <c r="H239" s="155"/>
      <c r="I239" s="155"/>
      <c r="J239" s="155"/>
      <c r="K239" s="155"/>
      <c r="L239" s="155"/>
      <c r="M239" s="155"/>
      <c r="N239" s="243">
        <f>BK239</f>
        <v>0</v>
      </c>
      <c r="O239" s="244"/>
      <c r="P239" s="244"/>
      <c r="Q239" s="244"/>
      <c r="R239" s="148"/>
      <c r="T239" s="149"/>
      <c r="U239" s="146"/>
      <c r="V239" s="146"/>
      <c r="W239" s="150">
        <f>SUM(W240:W245)</f>
        <v>0</v>
      </c>
      <c r="X239" s="146"/>
      <c r="Y239" s="150">
        <f>SUM(Y240:Y245)</f>
        <v>0.51180000000000003</v>
      </c>
      <c r="Z239" s="146"/>
      <c r="AA239" s="151">
        <f>SUM(AA240:AA245)</f>
        <v>0</v>
      </c>
      <c r="AR239" s="152" t="s">
        <v>130</v>
      </c>
      <c r="AT239" s="153" t="s">
        <v>70</v>
      </c>
      <c r="AU239" s="153" t="s">
        <v>79</v>
      </c>
      <c r="AY239" s="152" t="s">
        <v>150</v>
      </c>
      <c r="BK239" s="154">
        <f>SUM(BK240:BK245)</f>
        <v>0</v>
      </c>
    </row>
    <row r="240" spans="2:65" s="1" customFormat="1" ht="31.5" customHeight="1">
      <c r="B240" s="127"/>
      <c r="C240" s="156" t="s">
        <v>468</v>
      </c>
      <c r="D240" s="156" t="s">
        <v>151</v>
      </c>
      <c r="E240" s="157" t="s">
        <v>469</v>
      </c>
      <c r="F240" s="237" t="s">
        <v>470</v>
      </c>
      <c r="G240" s="237"/>
      <c r="H240" s="237"/>
      <c r="I240" s="237"/>
      <c r="J240" s="158" t="s">
        <v>249</v>
      </c>
      <c r="K240" s="159">
        <v>250</v>
      </c>
      <c r="L240" s="238">
        <v>0</v>
      </c>
      <c r="M240" s="238"/>
      <c r="N240" s="239">
        <f t="shared" ref="N240:N245" si="65">ROUND(L240*K240,2)</f>
        <v>0</v>
      </c>
      <c r="O240" s="239"/>
      <c r="P240" s="239"/>
      <c r="Q240" s="239"/>
      <c r="R240" s="130"/>
      <c r="T240" s="160" t="s">
        <v>5</v>
      </c>
      <c r="U240" s="43" t="s">
        <v>38</v>
      </c>
      <c r="V240" s="35"/>
      <c r="W240" s="161">
        <f t="shared" ref="W240:W245" si="66">V240*K240</f>
        <v>0</v>
      </c>
      <c r="X240" s="161">
        <v>8.8000000000000003E-4</v>
      </c>
      <c r="Y240" s="161">
        <f t="shared" ref="Y240:Y245" si="67">X240*K240</f>
        <v>0.22</v>
      </c>
      <c r="Z240" s="161">
        <v>0</v>
      </c>
      <c r="AA240" s="162">
        <f t="shared" ref="AA240:AA245" si="68">Z240*K240</f>
        <v>0</v>
      </c>
      <c r="AR240" s="17" t="s">
        <v>188</v>
      </c>
      <c r="AT240" s="17" t="s">
        <v>151</v>
      </c>
      <c r="AU240" s="17" t="s">
        <v>130</v>
      </c>
      <c r="AY240" s="17" t="s">
        <v>150</v>
      </c>
      <c r="BE240" s="101">
        <f t="shared" ref="BE240:BE245" si="69">IF(U240="základná",N240,0)</f>
        <v>0</v>
      </c>
      <c r="BF240" s="101">
        <f t="shared" ref="BF240:BF245" si="70">IF(U240="znížená",N240,0)</f>
        <v>0</v>
      </c>
      <c r="BG240" s="101">
        <f t="shared" ref="BG240:BG245" si="71">IF(U240="zákl. prenesená",N240,0)</f>
        <v>0</v>
      </c>
      <c r="BH240" s="101">
        <f t="shared" ref="BH240:BH245" si="72">IF(U240="zníž. prenesená",N240,0)</f>
        <v>0</v>
      </c>
      <c r="BI240" s="101">
        <f t="shared" ref="BI240:BI245" si="73">IF(U240="nulová",N240,0)</f>
        <v>0</v>
      </c>
      <c r="BJ240" s="17" t="s">
        <v>130</v>
      </c>
      <c r="BK240" s="101">
        <f t="shared" ref="BK240:BK245" si="74">ROUND(L240*K240,2)</f>
        <v>0</v>
      </c>
      <c r="BL240" s="17" t="s">
        <v>188</v>
      </c>
      <c r="BM240" s="17" t="s">
        <v>471</v>
      </c>
    </row>
    <row r="241" spans="2:65" s="1" customFormat="1" ht="31.5" customHeight="1">
      <c r="B241" s="127"/>
      <c r="C241" s="156" t="s">
        <v>348</v>
      </c>
      <c r="D241" s="156" t="s">
        <v>151</v>
      </c>
      <c r="E241" s="157" t="s">
        <v>472</v>
      </c>
      <c r="F241" s="237" t="s">
        <v>473</v>
      </c>
      <c r="G241" s="237"/>
      <c r="H241" s="237"/>
      <c r="I241" s="237"/>
      <c r="J241" s="158" t="s">
        <v>249</v>
      </c>
      <c r="K241" s="159">
        <v>80</v>
      </c>
      <c r="L241" s="238">
        <v>0</v>
      </c>
      <c r="M241" s="238"/>
      <c r="N241" s="239">
        <f t="shared" si="65"/>
        <v>0</v>
      </c>
      <c r="O241" s="239"/>
      <c r="P241" s="239"/>
      <c r="Q241" s="239"/>
      <c r="R241" s="130"/>
      <c r="T241" s="160" t="s">
        <v>5</v>
      </c>
      <c r="U241" s="43" t="s">
        <v>38</v>
      </c>
      <c r="V241" s="35"/>
      <c r="W241" s="161">
        <f t="shared" si="66"/>
        <v>0</v>
      </c>
      <c r="X241" s="161">
        <v>1.34E-3</v>
      </c>
      <c r="Y241" s="161">
        <f t="shared" si="67"/>
        <v>0.1072</v>
      </c>
      <c r="Z241" s="161">
        <v>0</v>
      </c>
      <c r="AA241" s="162">
        <f t="shared" si="68"/>
        <v>0</v>
      </c>
      <c r="AR241" s="17" t="s">
        <v>188</v>
      </c>
      <c r="AT241" s="17" t="s">
        <v>151</v>
      </c>
      <c r="AU241" s="17" t="s">
        <v>130</v>
      </c>
      <c r="AY241" s="17" t="s">
        <v>150</v>
      </c>
      <c r="BE241" s="101">
        <f t="shared" si="69"/>
        <v>0</v>
      </c>
      <c r="BF241" s="101">
        <f t="shared" si="70"/>
        <v>0</v>
      </c>
      <c r="BG241" s="101">
        <f t="shared" si="71"/>
        <v>0</v>
      </c>
      <c r="BH241" s="101">
        <f t="shared" si="72"/>
        <v>0</v>
      </c>
      <c r="BI241" s="101">
        <f t="shared" si="73"/>
        <v>0</v>
      </c>
      <c r="BJ241" s="17" t="s">
        <v>130</v>
      </c>
      <c r="BK241" s="101">
        <f t="shared" si="74"/>
        <v>0</v>
      </c>
      <c r="BL241" s="17" t="s">
        <v>188</v>
      </c>
      <c r="BM241" s="17" t="s">
        <v>474</v>
      </c>
    </row>
    <row r="242" spans="2:65" s="1" customFormat="1" ht="31.5" customHeight="1">
      <c r="B242" s="127"/>
      <c r="C242" s="156" t="s">
        <v>475</v>
      </c>
      <c r="D242" s="156" t="s">
        <v>151</v>
      </c>
      <c r="E242" s="157" t="s">
        <v>476</v>
      </c>
      <c r="F242" s="237" t="s">
        <v>477</v>
      </c>
      <c r="G242" s="237"/>
      <c r="H242" s="237"/>
      <c r="I242" s="237"/>
      <c r="J242" s="158" t="s">
        <v>249</v>
      </c>
      <c r="K242" s="159">
        <v>130</v>
      </c>
      <c r="L242" s="238">
        <v>0</v>
      </c>
      <c r="M242" s="238"/>
      <c r="N242" s="239">
        <f t="shared" si="65"/>
        <v>0</v>
      </c>
      <c r="O242" s="239"/>
      <c r="P242" s="239"/>
      <c r="Q242" s="239"/>
      <c r="R242" s="130"/>
      <c r="T242" s="160" t="s">
        <v>5</v>
      </c>
      <c r="U242" s="43" t="s">
        <v>38</v>
      </c>
      <c r="V242" s="35"/>
      <c r="W242" s="161">
        <f t="shared" si="66"/>
        <v>0</v>
      </c>
      <c r="X242" s="161">
        <v>1.42E-3</v>
      </c>
      <c r="Y242" s="161">
        <f t="shared" si="67"/>
        <v>0.18460000000000001</v>
      </c>
      <c r="Z242" s="161">
        <v>0</v>
      </c>
      <c r="AA242" s="162">
        <f t="shared" si="68"/>
        <v>0</v>
      </c>
      <c r="AR242" s="17" t="s">
        <v>188</v>
      </c>
      <c r="AT242" s="17" t="s">
        <v>151</v>
      </c>
      <c r="AU242" s="17" t="s">
        <v>130</v>
      </c>
      <c r="AY242" s="17" t="s">
        <v>150</v>
      </c>
      <c r="BE242" s="101">
        <f t="shared" si="69"/>
        <v>0</v>
      </c>
      <c r="BF242" s="101">
        <f t="shared" si="70"/>
        <v>0</v>
      </c>
      <c r="BG242" s="101">
        <f t="shared" si="71"/>
        <v>0</v>
      </c>
      <c r="BH242" s="101">
        <f t="shared" si="72"/>
        <v>0</v>
      </c>
      <c r="BI242" s="101">
        <f t="shared" si="73"/>
        <v>0</v>
      </c>
      <c r="BJ242" s="17" t="s">
        <v>130</v>
      </c>
      <c r="BK242" s="101">
        <f t="shared" si="74"/>
        <v>0</v>
      </c>
      <c r="BL242" s="17" t="s">
        <v>188</v>
      </c>
      <c r="BM242" s="17" t="s">
        <v>478</v>
      </c>
    </row>
    <row r="243" spans="2:65" s="1" customFormat="1" ht="31.5" customHeight="1">
      <c r="B243" s="127"/>
      <c r="C243" s="156" t="s">
        <v>479</v>
      </c>
      <c r="D243" s="156" t="s">
        <v>151</v>
      </c>
      <c r="E243" s="157" t="s">
        <v>480</v>
      </c>
      <c r="F243" s="237" t="s">
        <v>481</v>
      </c>
      <c r="G243" s="237"/>
      <c r="H243" s="237"/>
      <c r="I243" s="237"/>
      <c r="J243" s="158" t="s">
        <v>249</v>
      </c>
      <c r="K243" s="159">
        <v>20</v>
      </c>
      <c r="L243" s="238">
        <v>0</v>
      </c>
      <c r="M243" s="238"/>
      <c r="N243" s="239">
        <f t="shared" si="65"/>
        <v>0</v>
      </c>
      <c r="O243" s="239"/>
      <c r="P243" s="239"/>
      <c r="Q243" s="239"/>
      <c r="R243" s="130"/>
      <c r="T243" s="160" t="s">
        <v>5</v>
      </c>
      <c r="U243" s="43" t="s">
        <v>38</v>
      </c>
      <c r="V243" s="35"/>
      <c r="W243" s="161">
        <f t="shared" si="66"/>
        <v>0</v>
      </c>
      <c r="X243" s="161">
        <v>0</v>
      </c>
      <c r="Y243" s="161">
        <f t="shared" si="67"/>
        <v>0</v>
      </c>
      <c r="Z243" s="161">
        <v>0</v>
      </c>
      <c r="AA243" s="162">
        <f t="shared" si="68"/>
        <v>0</v>
      </c>
      <c r="AR243" s="17" t="s">
        <v>188</v>
      </c>
      <c r="AT243" s="17" t="s">
        <v>151</v>
      </c>
      <c r="AU243" s="17" t="s">
        <v>130</v>
      </c>
      <c r="AY243" s="17" t="s">
        <v>150</v>
      </c>
      <c r="BE243" s="101">
        <f t="shared" si="69"/>
        <v>0</v>
      </c>
      <c r="BF243" s="101">
        <f t="shared" si="70"/>
        <v>0</v>
      </c>
      <c r="BG243" s="101">
        <f t="shared" si="71"/>
        <v>0</v>
      </c>
      <c r="BH243" s="101">
        <f t="shared" si="72"/>
        <v>0</v>
      </c>
      <c r="BI243" s="101">
        <f t="shared" si="73"/>
        <v>0</v>
      </c>
      <c r="BJ243" s="17" t="s">
        <v>130</v>
      </c>
      <c r="BK243" s="101">
        <f t="shared" si="74"/>
        <v>0</v>
      </c>
      <c r="BL243" s="17" t="s">
        <v>188</v>
      </c>
      <c r="BM243" s="17" t="s">
        <v>482</v>
      </c>
    </row>
    <row r="244" spans="2:65" s="1" customFormat="1" ht="22.5" customHeight="1">
      <c r="B244" s="127"/>
      <c r="C244" s="156" t="s">
        <v>483</v>
      </c>
      <c r="D244" s="156" t="s">
        <v>151</v>
      </c>
      <c r="E244" s="157" t="s">
        <v>484</v>
      </c>
      <c r="F244" s="237" t="s">
        <v>485</v>
      </c>
      <c r="G244" s="237"/>
      <c r="H244" s="237"/>
      <c r="I244" s="237"/>
      <c r="J244" s="158" t="s">
        <v>249</v>
      </c>
      <c r="K244" s="159">
        <v>480</v>
      </c>
      <c r="L244" s="238">
        <v>0</v>
      </c>
      <c r="M244" s="238"/>
      <c r="N244" s="239">
        <f t="shared" si="65"/>
        <v>0</v>
      </c>
      <c r="O244" s="239"/>
      <c r="P244" s="239"/>
      <c r="Q244" s="239"/>
      <c r="R244" s="130"/>
      <c r="T244" s="160" t="s">
        <v>5</v>
      </c>
      <c r="U244" s="43" t="s">
        <v>38</v>
      </c>
      <c r="V244" s="35"/>
      <c r="W244" s="161">
        <f t="shared" si="66"/>
        <v>0</v>
      </c>
      <c r="X244" s="161">
        <v>0</v>
      </c>
      <c r="Y244" s="161">
        <f t="shared" si="67"/>
        <v>0</v>
      </c>
      <c r="Z244" s="161">
        <v>0</v>
      </c>
      <c r="AA244" s="162">
        <f t="shared" si="68"/>
        <v>0</v>
      </c>
      <c r="AR244" s="17" t="s">
        <v>188</v>
      </c>
      <c r="AT244" s="17" t="s">
        <v>151</v>
      </c>
      <c r="AU244" s="17" t="s">
        <v>130</v>
      </c>
      <c r="AY244" s="17" t="s">
        <v>150</v>
      </c>
      <c r="BE244" s="101">
        <f t="shared" si="69"/>
        <v>0</v>
      </c>
      <c r="BF244" s="101">
        <f t="shared" si="70"/>
        <v>0</v>
      </c>
      <c r="BG244" s="101">
        <f t="shared" si="71"/>
        <v>0</v>
      </c>
      <c r="BH244" s="101">
        <f t="shared" si="72"/>
        <v>0</v>
      </c>
      <c r="BI244" s="101">
        <f t="shared" si="73"/>
        <v>0</v>
      </c>
      <c r="BJ244" s="17" t="s">
        <v>130</v>
      </c>
      <c r="BK244" s="101">
        <f t="shared" si="74"/>
        <v>0</v>
      </c>
      <c r="BL244" s="17" t="s">
        <v>188</v>
      </c>
      <c r="BM244" s="17" t="s">
        <v>486</v>
      </c>
    </row>
    <row r="245" spans="2:65" s="1" customFormat="1" ht="31.5" customHeight="1">
      <c r="B245" s="127"/>
      <c r="C245" s="156" t="s">
        <v>351</v>
      </c>
      <c r="D245" s="156" t="s">
        <v>151</v>
      </c>
      <c r="E245" s="157" t="s">
        <v>487</v>
      </c>
      <c r="F245" s="237" t="s">
        <v>488</v>
      </c>
      <c r="G245" s="237"/>
      <c r="H245" s="237"/>
      <c r="I245" s="237"/>
      <c r="J245" s="158" t="s">
        <v>358</v>
      </c>
      <c r="K245" s="167">
        <v>0</v>
      </c>
      <c r="L245" s="238">
        <v>0</v>
      </c>
      <c r="M245" s="238"/>
      <c r="N245" s="239">
        <f t="shared" si="65"/>
        <v>0</v>
      </c>
      <c r="O245" s="239"/>
      <c r="P245" s="239"/>
      <c r="Q245" s="239"/>
      <c r="R245" s="130"/>
      <c r="T245" s="160" t="s">
        <v>5</v>
      </c>
      <c r="U245" s="43" t="s">
        <v>38</v>
      </c>
      <c r="V245" s="35"/>
      <c r="W245" s="161">
        <f t="shared" si="66"/>
        <v>0</v>
      </c>
      <c r="X245" s="161">
        <v>0</v>
      </c>
      <c r="Y245" s="161">
        <f t="shared" si="67"/>
        <v>0</v>
      </c>
      <c r="Z245" s="161">
        <v>0</v>
      </c>
      <c r="AA245" s="162">
        <f t="shared" si="68"/>
        <v>0</v>
      </c>
      <c r="AR245" s="17" t="s">
        <v>188</v>
      </c>
      <c r="AT245" s="17" t="s">
        <v>151</v>
      </c>
      <c r="AU245" s="17" t="s">
        <v>130</v>
      </c>
      <c r="AY245" s="17" t="s">
        <v>150</v>
      </c>
      <c r="BE245" s="101">
        <f t="shared" si="69"/>
        <v>0</v>
      </c>
      <c r="BF245" s="101">
        <f t="shared" si="70"/>
        <v>0</v>
      </c>
      <c r="BG245" s="101">
        <f t="shared" si="71"/>
        <v>0</v>
      </c>
      <c r="BH245" s="101">
        <f t="shared" si="72"/>
        <v>0</v>
      </c>
      <c r="BI245" s="101">
        <f t="shared" si="73"/>
        <v>0</v>
      </c>
      <c r="BJ245" s="17" t="s">
        <v>130</v>
      </c>
      <c r="BK245" s="101">
        <f t="shared" si="74"/>
        <v>0</v>
      </c>
      <c r="BL245" s="17" t="s">
        <v>188</v>
      </c>
      <c r="BM245" s="17" t="s">
        <v>489</v>
      </c>
    </row>
    <row r="246" spans="2:65" s="9" customFormat="1" ht="29.85" customHeight="1">
      <c r="B246" s="145"/>
      <c r="C246" s="146"/>
      <c r="D246" s="155" t="s">
        <v>115</v>
      </c>
      <c r="E246" s="155"/>
      <c r="F246" s="155"/>
      <c r="G246" s="155"/>
      <c r="H246" s="155"/>
      <c r="I246" s="155"/>
      <c r="J246" s="155"/>
      <c r="K246" s="155"/>
      <c r="L246" s="155"/>
      <c r="M246" s="155"/>
      <c r="N246" s="243">
        <f>BK246</f>
        <v>0</v>
      </c>
      <c r="O246" s="244"/>
      <c r="P246" s="244"/>
      <c r="Q246" s="244"/>
      <c r="R246" s="148"/>
      <c r="T246" s="149"/>
      <c r="U246" s="146"/>
      <c r="V246" s="146"/>
      <c r="W246" s="150">
        <f>SUM(W247:W269)</f>
        <v>0</v>
      </c>
      <c r="X246" s="146"/>
      <c r="Y246" s="150">
        <f>SUM(Y247:Y269)</f>
        <v>1.3869999999999999E-2</v>
      </c>
      <c r="Z246" s="146"/>
      <c r="AA246" s="151">
        <f>SUM(AA247:AA269)</f>
        <v>0</v>
      </c>
      <c r="AR246" s="152" t="s">
        <v>130</v>
      </c>
      <c r="AT246" s="153" t="s">
        <v>70</v>
      </c>
      <c r="AU246" s="153" t="s">
        <v>79</v>
      </c>
      <c r="AY246" s="152" t="s">
        <v>150</v>
      </c>
      <c r="BK246" s="154">
        <f>SUM(BK247:BK269)</f>
        <v>0</v>
      </c>
    </row>
    <row r="247" spans="2:65" s="1" customFormat="1" ht="22.5" customHeight="1">
      <c r="B247" s="127"/>
      <c r="C247" s="156" t="s">
        <v>490</v>
      </c>
      <c r="D247" s="156" t="s">
        <v>151</v>
      </c>
      <c r="E247" s="157" t="s">
        <v>491</v>
      </c>
      <c r="F247" s="237" t="s">
        <v>492</v>
      </c>
      <c r="G247" s="237"/>
      <c r="H247" s="237"/>
      <c r="I247" s="237"/>
      <c r="J247" s="158" t="s">
        <v>254</v>
      </c>
      <c r="K247" s="159">
        <v>61</v>
      </c>
      <c r="L247" s="238">
        <v>0</v>
      </c>
      <c r="M247" s="238"/>
      <c r="N247" s="239">
        <f t="shared" ref="N247:N269" si="75">ROUND(L247*K247,2)</f>
        <v>0</v>
      </c>
      <c r="O247" s="239"/>
      <c r="P247" s="239"/>
      <c r="Q247" s="239"/>
      <c r="R247" s="130"/>
      <c r="T247" s="160" t="s">
        <v>5</v>
      </c>
      <c r="U247" s="43" t="s">
        <v>38</v>
      </c>
      <c r="V247" s="35"/>
      <c r="W247" s="161">
        <f t="shared" ref="W247:W269" si="76">V247*K247</f>
        <v>0</v>
      </c>
      <c r="X247" s="161">
        <v>3.0000000000000001E-5</v>
      </c>
      <c r="Y247" s="161">
        <f t="shared" ref="Y247:Y269" si="77">X247*K247</f>
        <v>1.83E-3</v>
      </c>
      <c r="Z247" s="161">
        <v>0</v>
      </c>
      <c r="AA247" s="162">
        <f t="shared" ref="AA247:AA269" si="78">Z247*K247</f>
        <v>0</v>
      </c>
      <c r="AR247" s="17" t="s">
        <v>188</v>
      </c>
      <c r="AT247" s="17" t="s">
        <v>151</v>
      </c>
      <c r="AU247" s="17" t="s">
        <v>130</v>
      </c>
      <c r="AY247" s="17" t="s">
        <v>150</v>
      </c>
      <c r="BE247" s="101">
        <f t="shared" ref="BE247:BE269" si="79">IF(U247="základná",N247,0)</f>
        <v>0</v>
      </c>
      <c r="BF247" s="101">
        <f t="shared" ref="BF247:BF269" si="80">IF(U247="znížená",N247,0)</f>
        <v>0</v>
      </c>
      <c r="BG247" s="101">
        <f t="shared" ref="BG247:BG269" si="81">IF(U247="zákl. prenesená",N247,0)</f>
        <v>0</v>
      </c>
      <c r="BH247" s="101">
        <f t="shared" ref="BH247:BH269" si="82">IF(U247="zníž. prenesená",N247,0)</f>
        <v>0</v>
      </c>
      <c r="BI247" s="101">
        <f t="shared" ref="BI247:BI269" si="83">IF(U247="nulová",N247,0)</f>
        <v>0</v>
      </c>
      <c r="BJ247" s="17" t="s">
        <v>130</v>
      </c>
      <c r="BK247" s="101">
        <f t="shared" ref="BK247:BK269" si="84">ROUND(L247*K247,2)</f>
        <v>0</v>
      </c>
      <c r="BL247" s="17" t="s">
        <v>188</v>
      </c>
      <c r="BM247" s="17" t="s">
        <v>493</v>
      </c>
    </row>
    <row r="248" spans="2:65" s="1" customFormat="1" ht="31.5" customHeight="1">
      <c r="B248" s="127"/>
      <c r="C248" s="163" t="s">
        <v>355</v>
      </c>
      <c r="D248" s="163" t="s">
        <v>175</v>
      </c>
      <c r="E248" s="164" t="s">
        <v>494</v>
      </c>
      <c r="F248" s="240" t="s">
        <v>495</v>
      </c>
      <c r="G248" s="240"/>
      <c r="H248" s="240"/>
      <c r="I248" s="240"/>
      <c r="J248" s="165" t="s">
        <v>254</v>
      </c>
      <c r="K248" s="166">
        <v>10</v>
      </c>
      <c r="L248" s="241">
        <v>0</v>
      </c>
      <c r="M248" s="241"/>
      <c r="N248" s="242">
        <f t="shared" si="75"/>
        <v>0</v>
      </c>
      <c r="O248" s="239"/>
      <c r="P248" s="239"/>
      <c r="Q248" s="239"/>
      <c r="R248" s="130"/>
      <c r="T248" s="160" t="s">
        <v>5</v>
      </c>
      <c r="U248" s="43" t="s">
        <v>38</v>
      </c>
      <c r="V248" s="35"/>
      <c r="W248" s="161">
        <f t="shared" si="76"/>
        <v>0</v>
      </c>
      <c r="X248" s="161">
        <v>1E-4</v>
      </c>
      <c r="Y248" s="161">
        <f t="shared" si="77"/>
        <v>1E-3</v>
      </c>
      <c r="Z248" s="161">
        <v>0</v>
      </c>
      <c r="AA248" s="162">
        <f t="shared" si="78"/>
        <v>0</v>
      </c>
      <c r="AR248" s="17" t="s">
        <v>268</v>
      </c>
      <c r="AT248" s="17" t="s">
        <v>175</v>
      </c>
      <c r="AU248" s="17" t="s">
        <v>130</v>
      </c>
      <c r="AY248" s="17" t="s">
        <v>150</v>
      </c>
      <c r="BE248" s="101">
        <f t="shared" si="79"/>
        <v>0</v>
      </c>
      <c r="BF248" s="101">
        <f t="shared" si="80"/>
        <v>0</v>
      </c>
      <c r="BG248" s="101">
        <f t="shared" si="81"/>
        <v>0</v>
      </c>
      <c r="BH248" s="101">
        <f t="shared" si="82"/>
        <v>0</v>
      </c>
      <c r="BI248" s="101">
        <f t="shared" si="83"/>
        <v>0</v>
      </c>
      <c r="BJ248" s="17" t="s">
        <v>130</v>
      </c>
      <c r="BK248" s="101">
        <f t="shared" si="84"/>
        <v>0</v>
      </c>
      <c r="BL248" s="17" t="s">
        <v>188</v>
      </c>
      <c r="BM248" s="17" t="s">
        <v>496</v>
      </c>
    </row>
    <row r="249" spans="2:65" s="1" customFormat="1" ht="31.5" customHeight="1">
      <c r="B249" s="127"/>
      <c r="C249" s="163" t="s">
        <v>497</v>
      </c>
      <c r="D249" s="163" t="s">
        <v>175</v>
      </c>
      <c r="E249" s="164" t="s">
        <v>498</v>
      </c>
      <c r="F249" s="240" t="s">
        <v>499</v>
      </c>
      <c r="G249" s="240"/>
      <c r="H249" s="240"/>
      <c r="I249" s="240"/>
      <c r="J249" s="165" t="s">
        <v>254</v>
      </c>
      <c r="K249" s="166">
        <v>8</v>
      </c>
      <c r="L249" s="241">
        <v>0</v>
      </c>
      <c r="M249" s="241"/>
      <c r="N249" s="242">
        <f t="shared" si="75"/>
        <v>0</v>
      </c>
      <c r="O249" s="239"/>
      <c r="P249" s="239"/>
      <c r="Q249" s="239"/>
      <c r="R249" s="130"/>
      <c r="T249" s="160" t="s">
        <v>5</v>
      </c>
      <c r="U249" s="43" t="s">
        <v>38</v>
      </c>
      <c r="V249" s="35"/>
      <c r="W249" s="161">
        <f t="shared" si="76"/>
        <v>0</v>
      </c>
      <c r="X249" s="161">
        <v>4.0000000000000002E-4</v>
      </c>
      <c r="Y249" s="161">
        <f t="shared" si="77"/>
        <v>3.2000000000000002E-3</v>
      </c>
      <c r="Z249" s="161">
        <v>0</v>
      </c>
      <c r="AA249" s="162">
        <f t="shared" si="78"/>
        <v>0</v>
      </c>
      <c r="AR249" s="17" t="s">
        <v>268</v>
      </c>
      <c r="AT249" s="17" t="s">
        <v>175</v>
      </c>
      <c r="AU249" s="17" t="s">
        <v>130</v>
      </c>
      <c r="AY249" s="17" t="s">
        <v>150</v>
      </c>
      <c r="BE249" s="101">
        <f t="shared" si="79"/>
        <v>0</v>
      </c>
      <c r="BF249" s="101">
        <f t="shared" si="80"/>
        <v>0</v>
      </c>
      <c r="BG249" s="101">
        <f t="shared" si="81"/>
        <v>0</v>
      </c>
      <c r="BH249" s="101">
        <f t="shared" si="82"/>
        <v>0</v>
      </c>
      <c r="BI249" s="101">
        <f t="shared" si="83"/>
        <v>0</v>
      </c>
      <c r="BJ249" s="17" t="s">
        <v>130</v>
      </c>
      <c r="BK249" s="101">
        <f t="shared" si="84"/>
        <v>0</v>
      </c>
      <c r="BL249" s="17" t="s">
        <v>188</v>
      </c>
      <c r="BM249" s="17" t="s">
        <v>500</v>
      </c>
    </row>
    <row r="250" spans="2:65" s="1" customFormat="1" ht="44.25" customHeight="1">
      <c r="B250" s="127"/>
      <c r="C250" s="163" t="s">
        <v>359</v>
      </c>
      <c r="D250" s="163" t="s">
        <v>175</v>
      </c>
      <c r="E250" s="164" t="s">
        <v>501</v>
      </c>
      <c r="F250" s="240" t="s">
        <v>502</v>
      </c>
      <c r="G250" s="240"/>
      <c r="H250" s="240"/>
      <c r="I250" s="240"/>
      <c r="J250" s="165" t="s">
        <v>254</v>
      </c>
      <c r="K250" s="166">
        <v>33</v>
      </c>
      <c r="L250" s="241">
        <v>0</v>
      </c>
      <c r="M250" s="241"/>
      <c r="N250" s="242">
        <f t="shared" si="75"/>
        <v>0</v>
      </c>
      <c r="O250" s="239"/>
      <c r="P250" s="239"/>
      <c r="Q250" s="239"/>
      <c r="R250" s="130"/>
      <c r="T250" s="160" t="s">
        <v>5</v>
      </c>
      <c r="U250" s="43" t="s">
        <v>38</v>
      </c>
      <c r="V250" s="35"/>
      <c r="W250" s="161">
        <f t="shared" si="76"/>
        <v>0</v>
      </c>
      <c r="X250" s="161">
        <v>0</v>
      </c>
      <c r="Y250" s="161">
        <f t="shared" si="77"/>
        <v>0</v>
      </c>
      <c r="Z250" s="161">
        <v>0</v>
      </c>
      <c r="AA250" s="162">
        <f t="shared" si="78"/>
        <v>0</v>
      </c>
      <c r="AR250" s="17" t="s">
        <v>268</v>
      </c>
      <c r="AT250" s="17" t="s">
        <v>175</v>
      </c>
      <c r="AU250" s="17" t="s">
        <v>130</v>
      </c>
      <c r="AY250" s="17" t="s">
        <v>150</v>
      </c>
      <c r="BE250" s="101">
        <f t="shared" si="79"/>
        <v>0</v>
      </c>
      <c r="BF250" s="101">
        <f t="shared" si="80"/>
        <v>0</v>
      </c>
      <c r="BG250" s="101">
        <f t="shared" si="81"/>
        <v>0</v>
      </c>
      <c r="BH250" s="101">
        <f t="shared" si="82"/>
        <v>0</v>
      </c>
      <c r="BI250" s="101">
        <f t="shared" si="83"/>
        <v>0</v>
      </c>
      <c r="BJ250" s="17" t="s">
        <v>130</v>
      </c>
      <c r="BK250" s="101">
        <f t="shared" si="84"/>
        <v>0</v>
      </c>
      <c r="BL250" s="17" t="s">
        <v>188</v>
      </c>
      <c r="BM250" s="17" t="s">
        <v>503</v>
      </c>
    </row>
    <row r="251" spans="2:65" s="1" customFormat="1" ht="22.5" customHeight="1">
      <c r="B251" s="127"/>
      <c r="C251" s="163" t="s">
        <v>504</v>
      </c>
      <c r="D251" s="163" t="s">
        <v>175</v>
      </c>
      <c r="E251" s="164" t="s">
        <v>505</v>
      </c>
      <c r="F251" s="240" t="s">
        <v>506</v>
      </c>
      <c r="G251" s="240"/>
      <c r="H251" s="240"/>
      <c r="I251" s="240"/>
      <c r="J251" s="165" t="s">
        <v>254</v>
      </c>
      <c r="K251" s="166">
        <v>5</v>
      </c>
      <c r="L251" s="241">
        <v>0</v>
      </c>
      <c r="M251" s="241"/>
      <c r="N251" s="242">
        <f t="shared" si="75"/>
        <v>0</v>
      </c>
      <c r="O251" s="239"/>
      <c r="P251" s="239"/>
      <c r="Q251" s="239"/>
      <c r="R251" s="130"/>
      <c r="T251" s="160" t="s">
        <v>5</v>
      </c>
      <c r="U251" s="43" t="s">
        <v>38</v>
      </c>
      <c r="V251" s="35"/>
      <c r="W251" s="161">
        <f t="shared" si="76"/>
        <v>0</v>
      </c>
      <c r="X251" s="161">
        <v>0</v>
      </c>
      <c r="Y251" s="161">
        <f t="shared" si="77"/>
        <v>0</v>
      </c>
      <c r="Z251" s="161">
        <v>0</v>
      </c>
      <c r="AA251" s="162">
        <f t="shared" si="78"/>
        <v>0</v>
      </c>
      <c r="AR251" s="17" t="s">
        <v>268</v>
      </c>
      <c r="AT251" s="17" t="s">
        <v>175</v>
      </c>
      <c r="AU251" s="17" t="s">
        <v>130</v>
      </c>
      <c r="AY251" s="17" t="s">
        <v>150</v>
      </c>
      <c r="BE251" s="101">
        <f t="shared" si="79"/>
        <v>0</v>
      </c>
      <c r="BF251" s="101">
        <f t="shared" si="80"/>
        <v>0</v>
      </c>
      <c r="BG251" s="101">
        <f t="shared" si="81"/>
        <v>0</v>
      </c>
      <c r="BH251" s="101">
        <f t="shared" si="82"/>
        <v>0</v>
      </c>
      <c r="BI251" s="101">
        <f t="shared" si="83"/>
        <v>0</v>
      </c>
      <c r="BJ251" s="17" t="s">
        <v>130</v>
      </c>
      <c r="BK251" s="101">
        <f t="shared" si="84"/>
        <v>0</v>
      </c>
      <c r="BL251" s="17" t="s">
        <v>188</v>
      </c>
      <c r="BM251" s="17" t="s">
        <v>507</v>
      </c>
    </row>
    <row r="252" spans="2:65" s="1" customFormat="1" ht="22.5" customHeight="1">
      <c r="B252" s="127"/>
      <c r="C252" s="163" t="s">
        <v>508</v>
      </c>
      <c r="D252" s="163" t="s">
        <v>175</v>
      </c>
      <c r="E252" s="164" t="s">
        <v>509</v>
      </c>
      <c r="F252" s="240" t="s">
        <v>510</v>
      </c>
      <c r="G252" s="240"/>
      <c r="H252" s="240"/>
      <c r="I252" s="240"/>
      <c r="J252" s="165" t="s">
        <v>254</v>
      </c>
      <c r="K252" s="166">
        <v>5</v>
      </c>
      <c r="L252" s="241">
        <v>0</v>
      </c>
      <c r="M252" s="241"/>
      <c r="N252" s="242">
        <f t="shared" si="75"/>
        <v>0</v>
      </c>
      <c r="O252" s="239"/>
      <c r="P252" s="239"/>
      <c r="Q252" s="239"/>
      <c r="R252" s="130"/>
      <c r="T252" s="160" t="s">
        <v>5</v>
      </c>
      <c r="U252" s="43" t="s">
        <v>38</v>
      </c>
      <c r="V252" s="35"/>
      <c r="W252" s="161">
        <f t="shared" si="76"/>
        <v>0</v>
      </c>
      <c r="X252" s="161">
        <v>3.2000000000000003E-4</v>
      </c>
      <c r="Y252" s="161">
        <f t="shared" si="77"/>
        <v>1.6000000000000001E-3</v>
      </c>
      <c r="Z252" s="161">
        <v>0</v>
      </c>
      <c r="AA252" s="162">
        <f t="shared" si="78"/>
        <v>0</v>
      </c>
      <c r="AR252" s="17" t="s">
        <v>268</v>
      </c>
      <c r="AT252" s="17" t="s">
        <v>175</v>
      </c>
      <c r="AU252" s="17" t="s">
        <v>130</v>
      </c>
      <c r="AY252" s="17" t="s">
        <v>150</v>
      </c>
      <c r="BE252" s="101">
        <f t="shared" si="79"/>
        <v>0</v>
      </c>
      <c r="BF252" s="101">
        <f t="shared" si="80"/>
        <v>0</v>
      </c>
      <c r="BG252" s="101">
        <f t="shared" si="81"/>
        <v>0</v>
      </c>
      <c r="BH252" s="101">
        <f t="shared" si="82"/>
        <v>0</v>
      </c>
      <c r="BI252" s="101">
        <f t="shared" si="83"/>
        <v>0</v>
      </c>
      <c r="BJ252" s="17" t="s">
        <v>130</v>
      </c>
      <c r="BK252" s="101">
        <f t="shared" si="84"/>
        <v>0</v>
      </c>
      <c r="BL252" s="17" t="s">
        <v>188</v>
      </c>
      <c r="BM252" s="17" t="s">
        <v>511</v>
      </c>
    </row>
    <row r="253" spans="2:65" s="1" customFormat="1" ht="22.5" customHeight="1">
      <c r="B253" s="127"/>
      <c r="C253" s="156" t="s">
        <v>512</v>
      </c>
      <c r="D253" s="156" t="s">
        <v>151</v>
      </c>
      <c r="E253" s="157" t="s">
        <v>513</v>
      </c>
      <c r="F253" s="237" t="s">
        <v>514</v>
      </c>
      <c r="G253" s="237"/>
      <c r="H253" s="237"/>
      <c r="I253" s="237"/>
      <c r="J253" s="158" t="s">
        <v>254</v>
      </c>
      <c r="K253" s="159">
        <v>33</v>
      </c>
      <c r="L253" s="238">
        <v>0</v>
      </c>
      <c r="M253" s="238"/>
      <c r="N253" s="239">
        <f t="shared" si="75"/>
        <v>0</v>
      </c>
      <c r="O253" s="239"/>
      <c r="P253" s="239"/>
      <c r="Q253" s="239"/>
      <c r="R253" s="130"/>
      <c r="T253" s="160" t="s">
        <v>5</v>
      </c>
      <c r="U253" s="43" t="s">
        <v>38</v>
      </c>
      <c r="V253" s="35"/>
      <c r="W253" s="161">
        <f t="shared" si="76"/>
        <v>0</v>
      </c>
      <c r="X253" s="161">
        <v>3.0000000000000001E-5</v>
      </c>
      <c r="Y253" s="161">
        <f t="shared" si="77"/>
        <v>9.8999999999999999E-4</v>
      </c>
      <c r="Z253" s="161">
        <v>0</v>
      </c>
      <c r="AA253" s="162">
        <f t="shared" si="78"/>
        <v>0</v>
      </c>
      <c r="AR253" s="17" t="s">
        <v>188</v>
      </c>
      <c r="AT253" s="17" t="s">
        <v>151</v>
      </c>
      <c r="AU253" s="17" t="s">
        <v>130</v>
      </c>
      <c r="AY253" s="17" t="s">
        <v>150</v>
      </c>
      <c r="BE253" s="101">
        <f t="shared" si="79"/>
        <v>0</v>
      </c>
      <c r="BF253" s="101">
        <f t="shared" si="80"/>
        <v>0</v>
      </c>
      <c r="BG253" s="101">
        <f t="shared" si="81"/>
        <v>0</v>
      </c>
      <c r="BH253" s="101">
        <f t="shared" si="82"/>
        <v>0</v>
      </c>
      <c r="BI253" s="101">
        <f t="shared" si="83"/>
        <v>0</v>
      </c>
      <c r="BJ253" s="17" t="s">
        <v>130</v>
      </c>
      <c r="BK253" s="101">
        <f t="shared" si="84"/>
        <v>0</v>
      </c>
      <c r="BL253" s="17" t="s">
        <v>188</v>
      </c>
      <c r="BM253" s="17" t="s">
        <v>515</v>
      </c>
    </row>
    <row r="254" spans="2:65" s="1" customFormat="1" ht="31.5" customHeight="1">
      <c r="B254" s="127"/>
      <c r="C254" s="163" t="s">
        <v>516</v>
      </c>
      <c r="D254" s="163" t="s">
        <v>175</v>
      </c>
      <c r="E254" s="164" t="s">
        <v>517</v>
      </c>
      <c r="F254" s="240" t="s">
        <v>518</v>
      </c>
      <c r="G254" s="240"/>
      <c r="H254" s="240"/>
      <c r="I254" s="240"/>
      <c r="J254" s="165" t="s">
        <v>254</v>
      </c>
      <c r="K254" s="166">
        <v>33</v>
      </c>
      <c r="L254" s="241">
        <v>0</v>
      </c>
      <c r="M254" s="241"/>
      <c r="N254" s="242">
        <f t="shared" si="75"/>
        <v>0</v>
      </c>
      <c r="O254" s="239"/>
      <c r="P254" s="239"/>
      <c r="Q254" s="239"/>
      <c r="R254" s="130"/>
      <c r="T254" s="160" t="s">
        <v>5</v>
      </c>
      <c r="U254" s="43" t="s">
        <v>38</v>
      </c>
      <c r="V254" s="35"/>
      <c r="W254" s="161">
        <f t="shared" si="76"/>
        <v>0</v>
      </c>
      <c r="X254" s="161">
        <v>0</v>
      </c>
      <c r="Y254" s="161">
        <f t="shared" si="77"/>
        <v>0</v>
      </c>
      <c r="Z254" s="161">
        <v>0</v>
      </c>
      <c r="AA254" s="162">
        <f t="shared" si="78"/>
        <v>0</v>
      </c>
      <c r="AR254" s="17" t="s">
        <v>268</v>
      </c>
      <c r="AT254" s="17" t="s">
        <v>175</v>
      </c>
      <c r="AU254" s="17" t="s">
        <v>130</v>
      </c>
      <c r="AY254" s="17" t="s">
        <v>150</v>
      </c>
      <c r="BE254" s="101">
        <f t="shared" si="79"/>
        <v>0</v>
      </c>
      <c r="BF254" s="101">
        <f t="shared" si="80"/>
        <v>0</v>
      </c>
      <c r="BG254" s="101">
        <f t="shared" si="81"/>
        <v>0</v>
      </c>
      <c r="BH254" s="101">
        <f t="shared" si="82"/>
        <v>0</v>
      </c>
      <c r="BI254" s="101">
        <f t="shared" si="83"/>
        <v>0</v>
      </c>
      <c r="BJ254" s="17" t="s">
        <v>130</v>
      </c>
      <c r="BK254" s="101">
        <f t="shared" si="84"/>
        <v>0</v>
      </c>
      <c r="BL254" s="17" t="s">
        <v>188</v>
      </c>
      <c r="BM254" s="17" t="s">
        <v>519</v>
      </c>
    </row>
    <row r="255" spans="2:65" s="1" customFormat="1" ht="22.5" customHeight="1">
      <c r="B255" s="127"/>
      <c r="C255" s="156" t="s">
        <v>520</v>
      </c>
      <c r="D255" s="156" t="s">
        <v>151</v>
      </c>
      <c r="E255" s="157" t="s">
        <v>521</v>
      </c>
      <c r="F255" s="237" t="s">
        <v>522</v>
      </c>
      <c r="G255" s="237"/>
      <c r="H255" s="237"/>
      <c r="I255" s="237"/>
      <c r="J255" s="158" t="s">
        <v>254</v>
      </c>
      <c r="K255" s="159">
        <v>2</v>
      </c>
      <c r="L255" s="238">
        <v>0</v>
      </c>
      <c r="M255" s="238"/>
      <c r="N255" s="239">
        <f t="shared" si="75"/>
        <v>0</v>
      </c>
      <c r="O255" s="239"/>
      <c r="P255" s="239"/>
      <c r="Q255" s="239"/>
      <c r="R255" s="130"/>
      <c r="T255" s="160" t="s">
        <v>5</v>
      </c>
      <c r="U255" s="43" t="s">
        <v>38</v>
      </c>
      <c r="V255" s="35"/>
      <c r="W255" s="161">
        <f t="shared" si="76"/>
        <v>0</v>
      </c>
      <c r="X255" s="161">
        <v>3.0000000000000001E-5</v>
      </c>
      <c r="Y255" s="161">
        <f t="shared" si="77"/>
        <v>6.0000000000000002E-5</v>
      </c>
      <c r="Z255" s="161">
        <v>0</v>
      </c>
      <c r="AA255" s="162">
        <f t="shared" si="78"/>
        <v>0</v>
      </c>
      <c r="AR255" s="17" t="s">
        <v>188</v>
      </c>
      <c r="AT255" s="17" t="s">
        <v>151</v>
      </c>
      <c r="AU255" s="17" t="s">
        <v>130</v>
      </c>
      <c r="AY255" s="17" t="s">
        <v>150</v>
      </c>
      <c r="BE255" s="101">
        <f t="shared" si="79"/>
        <v>0</v>
      </c>
      <c r="BF255" s="101">
        <f t="shared" si="80"/>
        <v>0</v>
      </c>
      <c r="BG255" s="101">
        <f t="shared" si="81"/>
        <v>0</v>
      </c>
      <c r="BH255" s="101">
        <f t="shared" si="82"/>
        <v>0</v>
      </c>
      <c r="BI255" s="101">
        <f t="shared" si="83"/>
        <v>0</v>
      </c>
      <c r="BJ255" s="17" t="s">
        <v>130</v>
      </c>
      <c r="BK255" s="101">
        <f t="shared" si="84"/>
        <v>0</v>
      </c>
      <c r="BL255" s="17" t="s">
        <v>188</v>
      </c>
      <c r="BM255" s="17" t="s">
        <v>523</v>
      </c>
    </row>
    <row r="256" spans="2:65" s="1" customFormat="1" ht="31.5" customHeight="1">
      <c r="B256" s="127"/>
      <c r="C256" s="163" t="s">
        <v>399</v>
      </c>
      <c r="D256" s="163" t="s">
        <v>175</v>
      </c>
      <c r="E256" s="164" t="s">
        <v>524</v>
      </c>
      <c r="F256" s="240" t="s">
        <v>525</v>
      </c>
      <c r="G256" s="240"/>
      <c r="H256" s="240"/>
      <c r="I256" s="240"/>
      <c r="J256" s="165" t="s">
        <v>254</v>
      </c>
      <c r="K256" s="166">
        <v>1</v>
      </c>
      <c r="L256" s="241">
        <v>0</v>
      </c>
      <c r="M256" s="241"/>
      <c r="N256" s="242">
        <f t="shared" si="75"/>
        <v>0</v>
      </c>
      <c r="O256" s="239"/>
      <c r="P256" s="239"/>
      <c r="Q256" s="239"/>
      <c r="R256" s="130"/>
      <c r="T256" s="160" t="s">
        <v>5</v>
      </c>
      <c r="U256" s="43" t="s">
        <v>38</v>
      </c>
      <c r="V256" s="35"/>
      <c r="W256" s="161">
        <f t="shared" si="76"/>
        <v>0</v>
      </c>
      <c r="X256" s="161">
        <v>0</v>
      </c>
      <c r="Y256" s="161">
        <f t="shared" si="77"/>
        <v>0</v>
      </c>
      <c r="Z256" s="161">
        <v>0</v>
      </c>
      <c r="AA256" s="162">
        <f t="shared" si="78"/>
        <v>0</v>
      </c>
      <c r="AR256" s="17" t="s">
        <v>268</v>
      </c>
      <c r="AT256" s="17" t="s">
        <v>175</v>
      </c>
      <c r="AU256" s="17" t="s">
        <v>130</v>
      </c>
      <c r="AY256" s="17" t="s">
        <v>150</v>
      </c>
      <c r="BE256" s="101">
        <f t="shared" si="79"/>
        <v>0</v>
      </c>
      <c r="BF256" s="101">
        <f t="shared" si="80"/>
        <v>0</v>
      </c>
      <c r="BG256" s="101">
        <f t="shared" si="81"/>
        <v>0</v>
      </c>
      <c r="BH256" s="101">
        <f t="shared" si="82"/>
        <v>0</v>
      </c>
      <c r="BI256" s="101">
        <f t="shared" si="83"/>
        <v>0</v>
      </c>
      <c r="BJ256" s="17" t="s">
        <v>130</v>
      </c>
      <c r="BK256" s="101">
        <f t="shared" si="84"/>
        <v>0</v>
      </c>
      <c r="BL256" s="17" t="s">
        <v>188</v>
      </c>
      <c r="BM256" s="17" t="s">
        <v>526</v>
      </c>
    </row>
    <row r="257" spans="2:65" s="1" customFormat="1" ht="22.5" customHeight="1">
      <c r="B257" s="127"/>
      <c r="C257" s="163" t="s">
        <v>527</v>
      </c>
      <c r="D257" s="163" t="s">
        <v>175</v>
      </c>
      <c r="E257" s="164" t="s">
        <v>528</v>
      </c>
      <c r="F257" s="240" t="s">
        <v>529</v>
      </c>
      <c r="G257" s="240"/>
      <c r="H257" s="240"/>
      <c r="I257" s="240"/>
      <c r="J257" s="165" t="s">
        <v>254</v>
      </c>
      <c r="K257" s="166">
        <v>1</v>
      </c>
      <c r="L257" s="241">
        <v>0</v>
      </c>
      <c r="M257" s="241"/>
      <c r="N257" s="242">
        <f t="shared" si="75"/>
        <v>0</v>
      </c>
      <c r="O257" s="239"/>
      <c r="P257" s="239"/>
      <c r="Q257" s="239"/>
      <c r="R257" s="130"/>
      <c r="T257" s="160" t="s">
        <v>5</v>
      </c>
      <c r="U257" s="43" t="s">
        <v>38</v>
      </c>
      <c r="V257" s="35"/>
      <c r="W257" s="161">
        <f t="shared" si="76"/>
        <v>0</v>
      </c>
      <c r="X257" s="161">
        <v>0</v>
      </c>
      <c r="Y257" s="161">
        <f t="shared" si="77"/>
        <v>0</v>
      </c>
      <c r="Z257" s="161">
        <v>0</v>
      </c>
      <c r="AA257" s="162">
        <f t="shared" si="78"/>
        <v>0</v>
      </c>
      <c r="AR257" s="17" t="s">
        <v>268</v>
      </c>
      <c r="AT257" s="17" t="s">
        <v>175</v>
      </c>
      <c r="AU257" s="17" t="s">
        <v>130</v>
      </c>
      <c r="AY257" s="17" t="s">
        <v>150</v>
      </c>
      <c r="BE257" s="101">
        <f t="shared" si="79"/>
        <v>0</v>
      </c>
      <c r="BF257" s="101">
        <f t="shared" si="80"/>
        <v>0</v>
      </c>
      <c r="BG257" s="101">
        <f t="shared" si="81"/>
        <v>0</v>
      </c>
      <c r="BH257" s="101">
        <f t="shared" si="82"/>
        <v>0</v>
      </c>
      <c r="BI257" s="101">
        <f t="shared" si="83"/>
        <v>0</v>
      </c>
      <c r="BJ257" s="17" t="s">
        <v>130</v>
      </c>
      <c r="BK257" s="101">
        <f t="shared" si="84"/>
        <v>0</v>
      </c>
      <c r="BL257" s="17" t="s">
        <v>188</v>
      </c>
      <c r="BM257" s="17" t="s">
        <v>530</v>
      </c>
    </row>
    <row r="258" spans="2:65" s="1" customFormat="1" ht="22.5" customHeight="1">
      <c r="B258" s="127"/>
      <c r="C258" s="156" t="s">
        <v>531</v>
      </c>
      <c r="D258" s="156" t="s">
        <v>151</v>
      </c>
      <c r="E258" s="157" t="s">
        <v>532</v>
      </c>
      <c r="F258" s="237" t="s">
        <v>533</v>
      </c>
      <c r="G258" s="237"/>
      <c r="H258" s="237"/>
      <c r="I258" s="237"/>
      <c r="J258" s="158" t="s">
        <v>254</v>
      </c>
      <c r="K258" s="159">
        <v>23</v>
      </c>
      <c r="L258" s="238">
        <v>0</v>
      </c>
      <c r="M258" s="238"/>
      <c r="N258" s="239">
        <f t="shared" si="75"/>
        <v>0</v>
      </c>
      <c r="O258" s="239"/>
      <c r="P258" s="239"/>
      <c r="Q258" s="239"/>
      <c r="R258" s="130"/>
      <c r="T258" s="160" t="s">
        <v>5</v>
      </c>
      <c r="U258" s="43" t="s">
        <v>38</v>
      </c>
      <c r="V258" s="35"/>
      <c r="W258" s="161">
        <f t="shared" si="76"/>
        <v>0</v>
      </c>
      <c r="X258" s="161">
        <v>3.0000000000000001E-5</v>
      </c>
      <c r="Y258" s="161">
        <f t="shared" si="77"/>
        <v>6.8999999999999997E-4</v>
      </c>
      <c r="Z258" s="161">
        <v>0</v>
      </c>
      <c r="AA258" s="162">
        <f t="shared" si="78"/>
        <v>0</v>
      </c>
      <c r="AR258" s="17" t="s">
        <v>188</v>
      </c>
      <c r="AT258" s="17" t="s">
        <v>151</v>
      </c>
      <c r="AU258" s="17" t="s">
        <v>130</v>
      </c>
      <c r="AY258" s="17" t="s">
        <v>150</v>
      </c>
      <c r="BE258" s="101">
        <f t="shared" si="79"/>
        <v>0</v>
      </c>
      <c r="BF258" s="101">
        <f t="shared" si="80"/>
        <v>0</v>
      </c>
      <c r="BG258" s="101">
        <f t="shared" si="81"/>
        <v>0</v>
      </c>
      <c r="BH258" s="101">
        <f t="shared" si="82"/>
        <v>0</v>
      </c>
      <c r="BI258" s="101">
        <f t="shared" si="83"/>
        <v>0</v>
      </c>
      <c r="BJ258" s="17" t="s">
        <v>130</v>
      </c>
      <c r="BK258" s="101">
        <f t="shared" si="84"/>
        <v>0</v>
      </c>
      <c r="BL258" s="17" t="s">
        <v>188</v>
      </c>
      <c r="BM258" s="17" t="s">
        <v>534</v>
      </c>
    </row>
    <row r="259" spans="2:65" s="1" customFormat="1" ht="31.5" customHeight="1">
      <c r="B259" s="127"/>
      <c r="C259" s="163" t="s">
        <v>535</v>
      </c>
      <c r="D259" s="163" t="s">
        <v>175</v>
      </c>
      <c r="E259" s="164" t="s">
        <v>536</v>
      </c>
      <c r="F259" s="240" t="s">
        <v>537</v>
      </c>
      <c r="G259" s="240"/>
      <c r="H259" s="240"/>
      <c r="I259" s="240"/>
      <c r="J259" s="165" t="s">
        <v>254</v>
      </c>
      <c r="K259" s="166">
        <v>15</v>
      </c>
      <c r="L259" s="241">
        <v>0</v>
      </c>
      <c r="M259" s="241"/>
      <c r="N259" s="242">
        <f t="shared" si="75"/>
        <v>0</v>
      </c>
      <c r="O259" s="239"/>
      <c r="P259" s="239"/>
      <c r="Q259" s="239"/>
      <c r="R259" s="130"/>
      <c r="T259" s="160" t="s">
        <v>5</v>
      </c>
      <c r="U259" s="43" t="s">
        <v>38</v>
      </c>
      <c r="V259" s="35"/>
      <c r="W259" s="161">
        <f t="shared" si="76"/>
        <v>0</v>
      </c>
      <c r="X259" s="161">
        <v>0</v>
      </c>
      <c r="Y259" s="161">
        <f t="shared" si="77"/>
        <v>0</v>
      </c>
      <c r="Z259" s="161">
        <v>0</v>
      </c>
      <c r="AA259" s="162">
        <f t="shared" si="78"/>
        <v>0</v>
      </c>
      <c r="AR259" s="17" t="s">
        <v>268</v>
      </c>
      <c r="AT259" s="17" t="s">
        <v>175</v>
      </c>
      <c r="AU259" s="17" t="s">
        <v>130</v>
      </c>
      <c r="AY259" s="17" t="s">
        <v>150</v>
      </c>
      <c r="BE259" s="101">
        <f t="shared" si="79"/>
        <v>0</v>
      </c>
      <c r="BF259" s="101">
        <f t="shared" si="80"/>
        <v>0</v>
      </c>
      <c r="BG259" s="101">
        <f t="shared" si="81"/>
        <v>0</v>
      </c>
      <c r="BH259" s="101">
        <f t="shared" si="82"/>
        <v>0</v>
      </c>
      <c r="BI259" s="101">
        <f t="shared" si="83"/>
        <v>0</v>
      </c>
      <c r="BJ259" s="17" t="s">
        <v>130</v>
      </c>
      <c r="BK259" s="101">
        <f t="shared" si="84"/>
        <v>0</v>
      </c>
      <c r="BL259" s="17" t="s">
        <v>188</v>
      </c>
      <c r="BM259" s="17" t="s">
        <v>538</v>
      </c>
    </row>
    <row r="260" spans="2:65" s="1" customFormat="1" ht="31.5" customHeight="1">
      <c r="B260" s="127"/>
      <c r="C260" s="163" t="s">
        <v>539</v>
      </c>
      <c r="D260" s="163" t="s">
        <v>175</v>
      </c>
      <c r="E260" s="164" t="s">
        <v>540</v>
      </c>
      <c r="F260" s="240" t="s">
        <v>541</v>
      </c>
      <c r="G260" s="240"/>
      <c r="H260" s="240"/>
      <c r="I260" s="240"/>
      <c r="J260" s="165" t="s">
        <v>254</v>
      </c>
      <c r="K260" s="166">
        <v>5</v>
      </c>
      <c r="L260" s="241">
        <v>0</v>
      </c>
      <c r="M260" s="241"/>
      <c r="N260" s="242">
        <f t="shared" si="75"/>
        <v>0</v>
      </c>
      <c r="O260" s="239"/>
      <c r="P260" s="239"/>
      <c r="Q260" s="239"/>
      <c r="R260" s="130"/>
      <c r="T260" s="160" t="s">
        <v>5</v>
      </c>
      <c r="U260" s="43" t="s">
        <v>38</v>
      </c>
      <c r="V260" s="35"/>
      <c r="W260" s="161">
        <f t="shared" si="76"/>
        <v>0</v>
      </c>
      <c r="X260" s="161">
        <v>0</v>
      </c>
      <c r="Y260" s="161">
        <f t="shared" si="77"/>
        <v>0</v>
      </c>
      <c r="Z260" s="161">
        <v>0</v>
      </c>
      <c r="AA260" s="162">
        <f t="shared" si="78"/>
        <v>0</v>
      </c>
      <c r="AR260" s="17" t="s">
        <v>268</v>
      </c>
      <c r="AT260" s="17" t="s">
        <v>175</v>
      </c>
      <c r="AU260" s="17" t="s">
        <v>130</v>
      </c>
      <c r="AY260" s="17" t="s">
        <v>150</v>
      </c>
      <c r="BE260" s="101">
        <f t="shared" si="79"/>
        <v>0</v>
      </c>
      <c r="BF260" s="101">
        <f t="shared" si="80"/>
        <v>0</v>
      </c>
      <c r="BG260" s="101">
        <f t="shared" si="81"/>
        <v>0</v>
      </c>
      <c r="BH260" s="101">
        <f t="shared" si="82"/>
        <v>0</v>
      </c>
      <c r="BI260" s="101">
        <f t="shared" si="83"/>
        <v>0</v>
      </c>
      <c r="BJ260" s="17" t="s">
        <v>130</v>
      </c>
      <c r="BK260" s="101">
        <f t="shared" si="84"/>
        <v>0</v>
      </c>
      <c r="BL260" s="17" t="s">
        <v>188</v>
      </c>
      <c r="BM260" s="17" t="s">
        <v>542</v>
      </c>
    </row>
    <row r="261" spans="2:65" s="1" customFormat="1" ht="31.5" customHeight="1">
      <c r="B261" s="127"/>
      <c r="C261" s="163" t="s">
        <v>543</v>
      </c>
      <c r="D261" s="163" t="s">
        <v>175</v>
      </c>
      <c r="E261" s="164" t="s">
        <v>544</v>
      </c>
      <c r="F261" s="240" t="s">
        <v>545</v>
      </c>
      <c r="G261" s="240"/>
      <c r="H261" s="240"/>
      <c r="I261" s="240"/>
      <c r="J261" s="165" t="s">
        <v>254</v>
      </c>
      <c r="K261" s="166">
        <v>3</v>
      </c>
      <c r="L261" s="241">
        <v>0</v>
      </c>
      <c r="M261" s="241"/>
      <c r="N261" s="242">
        <f t="shared" si="75"/>
        <v>0</v>
      </c>
      <c r="O261" s="239"/>
      <c r="P261" s="239"/>
      <c r="Q261" s="239"/>
      <c r="R261" s="130"/>
      <c r="T261" s="160" t="s">
        <v>5</v>
      </c>
      <c r="U261" s="43" t="s">
        <v>38</v>
      </c>
      <c r="V261" s="35"/>
      <c r="W261" s="161">
        <f t="shared" si="76"/>
        <v>0</v>
      </c>
      <c r="X261" s="161">
        <v>0</v>
      </c>
      <c r="Y261" s="161">
        <f t="shared" si="77"/>
        <v>0</v>
      </c>
      <c r="Z261" s="161">
        <v>0</v>
      </c>
      <c r="AA261" s="162">
        <f t="shared" si="78"/>
        <v>0</v>
      </c>
      <c r="AR261" s="17" t="s">
        <v>268</v>
      </c>
      <c r="AT261" s="17" t="s">
        <v>175</v>
      </c>
      <c r="AU261" s="17" t="s">
        <v>130</v>
      </c>
      <c r="AY261" s="17" t="s">
        <v>150</v>
      </c>
      <c r="BE261" s="101">
        <f t="shared" si="79"/>
        <v>0</v>
      </c>
      <c r="BF261" s="101">
        <f t="shared" si="80"/>
        <v>0</v>
      </c>
      <c r="BG261" s="101">
        <f t="shared" si="81"/>
        <v>0</v>
      </c>
      <c r="BH261" s="101">
        <f t="shared" si="82"/>
        <v>0</v>
      </c>
      <c r="BI261" s="101">
        <f t="shared" si="83"/>
        <v>0</v>
      </c>
      <c r="BJ261" s="17" t="s">
        <v>130</v>
      </c>
      <c r="BK261" s="101">
        <f t="shared" si="84"/>
        <v>0</v>
      </c>
      <c r="BL261" s="17" t="s">
        <v>188</v>
      </c>
      <c r="BM261" s="17" t="s">
        <v>546</v>
      </c>
    </row>
    <row r="262" spans="2:65" s="1" customFormat="1" ht="22.5" customHeight="1">
      <c r="B262" s="127"/>
      <c r="C262" s="156" t="s">
        <v>547</v>
      </c>
      <c r="D262" s="156" t="s">
        <v>151</v>
      </c>
      <c r="E262" s="157" t="s">
        <v>548</v>
      </c>
      <c r="F262" s="237" t="s">
        <v>549</v>
      </c>
      <c r="G262" s="237"/>
      <c r="H262" s="237"/>
      <c r="I262" s="237"/>
      <c r="J262" s="158" t="s">
        <v>254</v>
      </c>
      <c r="K262" s="159">
        <v>10</v>
      </c>
      <c r="L262" s="238">
        <v>0</v>
      </c>
      <c r="M262" s="238"/>
      <c r="N262" s="239">
        <f t="shared" si="75"/>
        <v>0</v>
      </c>
      <c r="O262" s="239"/>
      <c r="P262" s="239"/>
      <c r="Q262" s="239"/>
      <c r="R262" s="130"/>
      <c r="T262" s="160" t="s">
        <v>5</v>
      </c>
      <c r="U262" s="43" t="s">
        <v>38</v>
      </c>
      <c r="V262" s="35"/>
      <c r="W262" s="161">
        <f t="shared" si="76"/>
        <v>0</v>
      </c>
      <c r="X262" s="161">
        <v>4.0000000000000003E-5</v>
      </c>
      <c r="Y262" s="161">
        <f t="shared" si="77"/>
        <v>4.0000000000000002E-4</v>
      </c>
      <c r="Z262" s="161">
        <v>0</v>
      </c>
      <c r="AA262" s="162">
        <f t="shared" si="78"/>
        <v>0</v>
      </c>
      <c r="AR262" s="17" t="s">
        <v>188</v>
      </c>
      <c r="AT262" s="17" t="s">
        <v>151</v>
      </c>
      <c r="AU262" s="17" t="s">
        <v>130</v>
      </c>
      <c r="AY262" s="17" t="s">
        <v>150</v>
      </c>
      <c r="BE262" s="101">
        <f t="shared" si="79"/>
        <v>0</v>
      </c>
      <c r="BF262" s="101">
        <f t="shared" si="80"/>
        <v>0</v>
      </c>
      <c r="BG262" s="101">
        <f t="shared" si="81"/>
        <v>0</v>
      </c>
      <c r="BH262" s="101">
        <f t="shared" si="82"/>
        <v>0</v>
      </c>
      <c r="BI262" s="101">
        <f t="shared" si="83"/>
        <v>0</v>
      </c>
      <c r="BJ262" s="17" t="s">
        <v>130</v>
      </c>
      <c r="BK262" s="101">
        <f t="shared" si="84"/>
        <v>0</v>
      </c>
      <c r="BL262" s="17" t="s">
        <v>188</v>
      </c>
      <c r="BM262" s="17" t="s">
        <v>550</v>
      </c>
    </row>
    <row r="263" spans="2:65" s="1" customFormat="1" ht="31.5" customHeight="1">
      <c r="B263" s="127"/>
      <c r="C263" s="163" t="s">
        <v>551</v>
      </c>
      <c r="D263" s="163" t="s">
        <v>175</v>
      </c>
      <c r="E263" s="164" t="s">
        <v>552</v>
      </c>
      <c r="F263" s="240" t="s">
        <v>553</v>
      </c>
      <c r="G263" s="240"/>
      <c r="H263" s="240"/>
      <c r="I263" s="240"/>
      <c r="J263" s="165" t="s">
        <v>254</v>
      </c>
      <c r="K263" s="166">
        <v>7</v>
      </c>
      <c r="L263" s="241">
        <v>0</v>
      </c>
      <c r="M263" s="241"/>
      <c r="N263" s="242">
        <f t="shared" si="75"/>
        <v>0</v>
      </c>
      <c r="O263" s="239"/>
      <c r="P263" s="239"/>
      <c r="Q263" s="239"/>
      <c r="R263" s="130"/>
      <c r="T263" s="160" t="s">
        <v>5</v>
      </c>
      <c r="U263" s="43" t="s">
        <v>38</v>
      </c>
      <c r="V263" s="35"/>
      <c r="W263" s="161">
        <f t="shared" si="76"/>
        <v>0</v>
      </c>
      <c r="X263" s="161">
        <v>0</v>
      </c>
      <c r="Y263" s="161">
        <f t="shared" si="77"/>
        <v>0</v>
      </c>
      <c r="Z263" s="161">
        <v>0</v>
      </c>
      <c r="AA263" s="162">
        <f t="shared" si="78"/>
        <v>0</v>
      </c>
      <c r="AR263" s="17" t="s">
        <v>268</v>
      </c>
      <c r="AT263" s="17" t="s">
        <v>175</v>
      </c>
      <c r="AU263" s="17" t="s">
        <v>130</v>
      </c>
      <c r="AY263" s="17" t="s">
        <v>150</v>
      </c>
      <c r="BE263" s="101">
        <f t="shared" si="79"/>
        <v>0</v>
      </c>
      <c r="BF263" s="101">
        <f t="shared" si="80"/>
        <v>0</v>
      </c>
      <c r="BG263" s="101">
        <f t="shared" si="81"/>
        <v>0</v>
      </c>
      <c r="BH263" s="101">
        <f t="shared" si="82"/>
        <v>0</v>
      </c>
      <c r="BI263" s="101">
        <f t="shared" si="83"/>
        <v>0</v>
      </c>
      <c r="BJ263" s="17" t="s">
        <v>130</v>
      </c>
      <c r="BK263" s="101">
        <f t="shared" si="84"/>
        <v>0</v>
      </c>
      <c r="BL263" s="17" t="s">
        <v>188</v>
      </c>
      <c r="BM263" s="17" t="s">
        <v>554</v>
      </c>
    </row>
    <row r="264" spans="2:65" s="1" customFormat="1" ht="22.5" customHeight="1">
      <c r="B264" s="127"/>
      <c r="C264" s="163" t="s">
        <v>555</v>
      </c>
      <c r="D264" s="163" t="s">
        <v>175</v>
      </c>
      <c r="E264" s="164" t="s">
        <v>556</v>
      </c>
      <c r="F264" s="240" t="s">
        <v>557</v>
      </c>
      <c r="G264" s="240"/>
      <c r="H264" s="240"/>
      <c r="I264" s="240"/>
      <c r="J264" s="165" t="s">
        <v>254</v>
      </c>
      <c r="K264" s="166">
        <v>1</v>
      </c>
      <c r="L264" s="241">
        <v>0</v>
      </c>
      <c r="M264" s="241"/>
      <c r="N264" s="242">
        <f t="shared" si="75"/>
        <v>0</v>
      </c>
      <c r="O264" s="239"/>
      <c r="P264" s="239"/>
      <c r="Q264" s="239"/>
      <c r="R264" s="130"/>
      <c r="T264" s="160" t="s">
        <v>5</v>
      </c>
      <c r="U264" s="43" t="s">
        <v>38</v>
      </c>
      <c r="V264" s="35"/>
      <c r="W264" s="161">
        <f t="shared" si="76"/>
        <v>0</v>
      </c>
      <c r="X264" s="161">
        <v>0</v>
      </c>
      <c r="Y264" s="161">
        <f t="shared" si="77"/>
        <v>0</v>
      </c>
      <c r="Z264" s="161">
        <v>0</v>
      </c>
      <c r="AA264" s="162">
        <f t="shared" si="78"/>
        <v>0</v>
      </c>
      <c r="AR264" s="17" t="s">
        <v>268</v>
      </c>
      <c r="AT264" s="17" t="s">
        <v>175</v>
      </c>
      <c r="AU264" s="17" t="s">
        <v>130</v>
      </c>
      <c r="AY264" s="17" t="s">
        <v>150</v>
      </c>
      <c r="BE264" s="101">
        <f t="shared" si="79"/>
        <v>0</v>
      </c>
      <c r="BF264" s="101">
        <f t="shared" si="80"/>
        <v>0</v>
      </c>
      <c r="BG264" s="101">
        <f t="shared" si="81"/>
        <v>0</v>
      </c>
      <c r="BH264" s="101">
        <f t="shared" si="82"/>
        <v>0</v>
      </c>
      <c r="BI264" s="101">
        <f t="shared" si="83"/>
        <v>0</v>
      </c>
      <c r="BJ264" s="17" t="s">
        <v>130</v>
      </c>
      <c r="BK264" s="101">
        <f t="shared" si="84"/>
        <v>0</v>
      </c>
      <c r="BL264" s="17" t="s">
        <v>188</v>
      </c>
      <c r="BM264" s="17" t="s">
        <v>558</v>
      </c>
    </row>
    <row r="265" spans="2:65" s="1" customFormat="1" ht="31.5" customHeight="1">
      <c r="B265" s="127"/>
      <c r="C265" s="163" t="s">
        <v>559</v>
      </c>
      <c r="D265" s="163" t="s">
        <v>175</v>
      </c>
      <c r="E265" s="164" t="s">
        <v>560</v>
      </c>
      <c r="F265" s="240" t="s">
        <v>561</v>
      </c>
      <c r="G265" s="240"/>
      <c r="H265" s="240"/>
      <c r="I265" s="240"/>
      <c r="J265" s="165" t="s">
        <v>254</v>
      </c>
      <c r="K265" s="166">
        <v>1</v>
      </c>
      <c r="L265" s="241">
        <v>0</v>
      </c>
      <c r="M265" s="241"/>
      <c r="N265" s="242">
        <f t="shared" si="75"/>
        <v>0</v>
      </c>
      <c r="O265" s="239"/>
      <c r="P265" s="239"/>
      <c r="Q265" s="239"/>
      <c r="R265" s="130"/>
      <c r="T265" s="160" t="s">
        <v>5</v>
      </c>
      <c r="U265" s="43" t="s">
        <v>38</v>
      </c>
      <c r="V265" s="35"/>
      <c r="W265" s="161">
        <f t="shared" si="76"/>
        <v>0</v>
      </c>
      <c r="X265" s="161">
        <v>0</v>
      </c>
      <c r="Y265" s="161">
        <f t="shared" si="77"/>
        <v>0</v>
      </c>
      <c r="Z265" s="161">
        <v>0</v>
      </c>
      <c r="AA265" s="162">
        <f t="shared" si="78"/>
        <v>0</v>
      </c>
      <c r="AR265" s="17" t="s">
        <v>268</v>
      </c>
      <c r="AT265" s="17" t="s">
        <v>175</v>
      </c>
      <c r="AU265" s="17" t="s">
        <v>130</v>
      </c>
      <c r="AY265" s="17" t="s">
        <v>150</v>
      </c>
      <c r="BE265" s="101">
        <f t="shared" si="79"/>
        <v>0</v>
      </c>
      <c r="BF265" s="101">
        <f t="shared" si="80"/>
        <v>0</v>
      </c>
      <c r="BG265" s="101">
        <f t="shared" si="81"/>
        <v>0</v>
      </c>
      <c r="BH265" s="101">
        <f t="shared" si="82"/>
        <v>0</v>
      </c>
      <c r="BI265" s="101">
        <f t="shared" si="83"/>
        <v>0</v>
      </c>
      <c r="BJ265" s="17" t="s">
        <v>130</v>
      </c>
      <c r="BK265" s="101">
        <f t="shared" si="84"/>
        <v>0</v>
      </c>
      <c r="BL265" s="17" t="s">
        <v>188</v>
      </c>
      <c r="BM265" s="17" t="s">
        <v>562</v>
      </c>
    </row>
    <row r="266" spans="2:65" s="1" customFormat="1" ht="31.5" customHeight="1">
      <c r="B266" s="127"/>
      <c r="C266" s="163" t="s">
        <v>563</v>
      </c>
      <c r="D266" s="163" t="s">
        <v>175</v>
      </c>
      <c r="E266" s="164" t="s">
        <v>564</v>
      </c>
      <c r="F266" s="240" t="s">
        <v>565</v>
      </c>
      <c r="G266" s="240"/>
      <c r="H266" s="240"/>
      <c r="I266" s="240"/>
      <c r="J266" s="165" t="s">
        <v>254</v>
      </c>
      <c r="K266" s="166">
        <v>1</v>
      </c>
      <c r="L266" s="241">
        <v>0</v>
      </c>
      <c r="M266" s="241"/>
      <c r="N266" s="242">
        <f t="shared" si="75"/>
        <v>0</v>
      </c>
      <c r="O266" s="239"/>
      <c r="P266" s="239"/>
      <c r="Q266" s="239"/>
      <c r="R266" s="130"/>
      <c r="T266" s="160" t="s">
        <v>5</v>
      </c>
      <c r="U266" s="43" t="s">
        <v>38</v>
      </c>
      <c r="V266" s="35"/>
      <c r="W266" s="161">
        <f t="shared" si="76"/>
        <v>0</v>
      </c>
      <c r="X266" s="161">
        <v>0</v>
      </c>
      <c r="Y266" s="161">
        <f t="shared" si="77"/>
        <v>0</v>
      </c>
      <c r="Z266" s="161">
        <v>0</v>
      </c>
      <c r="AA266" s="162">
        <f t="shared" si="78"/>
        <v>0</v>
      </c>
      <c r="AR266" s="17" t="s">
        <v>268</v>
      </c>
      <c r="AT266" s="17" t="s">
        <v>175</v>
      </c>
      <c r="AU266" s="17" t="s">
        <v>130</v>
      </c>
      <c r="AY266" s="17" t="s">
        <v>150</v>
      </c>
      <c r="BE266" s="101">
        <f t="shared" si="79"/>
        <v>0</v>
      </c>
      <c r="BF266" s="101">
        <f t="shared" si="80"/>
        <v>0</v>
      </c>
      <c r="BG266" s="101">
        <f t="shared" si="81"/>
        <v>0</v>
      </c>
      <c r="BH266" s="101">
        <f t="shared" si="82"/>
        <v>0</v>
      </c>
      <c r="BI266" s="101">
        <f t="shared" si="83"/>
        <v>0</v>
      </c>
      <c r="BJ266" s="17" t="s">
        <v>130</v>
      </c>
      <c r="BK266" s="101">
        <f t="shared" si="84"/>
        <v>0</v>
      </c>
      <c r="BL266" s="17" t="s">
        <v>188</v>
      </c>
      <c r="BM266" s="17" t="s">
        <v>566</v>
      </c>
    </row>
    <row r="267" spans="2:65" s="1" customFormat="1" ht="22.5" customHeight="1">
      <c r="B267" s="127"/>
      <c r="C267" s="156" t="s">
        <v>567</v>
      </c>
      <c r="D267" s="156" t="s">
        <v>151</v>
      </c>
      <c r="E267" s="157" t="s">
        <v>568</v>
      </c>
      <c r="F267" s="237" t="s">
        <v>569</v>
      </c>
      <c r="G267" s="237"/>
      <c r="H267" s="237"/>
      <c r="I267" s="237"/>
      <c r="J267" s="158" t="s">
        <v>254</v>
      </c>
      <c r="K267" s="159">
        <v>2</v>
      </c>
      <c r="L267" s="238">
        <v>0</v>
      </c>
      <c r="M267" s="238"/>
      <c r="N267" s="239">
        <f t="shared" si="75"/>
        <v>0</v>
      </c>
      <c r="O267" s="239"/>
      <c r="P267" s="239"/>
      <c r="Q267" s="239"/>
      <c r="R267" s="130"/>
      <c r="T267" s="160" t="s">
        <v>5</v>
      </c>
      <c r="U267" s="43" t="s">
        <v>38</v>
      </c>
      <c r="V267" s="35"/>
      <c r="W267" s="161">
        <f t="shared" si="76"/>
        <v>0</v>
      </c>
      <c r="X267" s="161">
        <v>5.0000000000000002E-5</v>
      </c>
      <c r="Y267" s="161">
        <f t="shared" si="77"/>
        <v>1E-4</v>
      </c>
      <c r="Z267" s="161">
        <v>0</v>
      </c>
      <c r="AA267" s="162">
        <f t="shared" si="78"/>
        <v>0</v>
      </c>
      <c r="AR267" s="17" t="s">
        <v>188</v>
      </c>
      <c r="AT267" s="17" t="s">
        <v>151</v>
      </c>
      <c r="AU267" s="17" t="s">
        <v>130</v>
      </c>
      <c r="AY267" s="17" t="s">
        <v>150</v>
      </c>
      <c r="BE267" s="101">
        <f t="shared" si="79"/>
        <v>0</v>
      </c>
      <c r="BF267" s="101">
        <f t="shared" si="80"/>
        <v>0</v>
      </c>
      <c r="BG267" s="101">
        <f t="shared" si="81"/>
        <v>0</v>
      </c>
      <c r="BH267" s="101">
        <f t="shared" si="82"/>
        <v>0</v>
      </c>
      <c r="BI267" s="101">
        <f t="shared" si="83"/>
        <v>0</v>
      </c>
      <c r="BJ267" s="17" t="s">
        <v>130</v>
      </c>
      <c r="BK267" s="101">
        <f t="shared" si="84"/>
        <v>0</v>
      </c>
      <c r="BL267" s="17" t="s">
        <v>188</v>
      </c>
      <c r="BM267" s="17" t="s">
        <v>570</v>
      </c>
    </row>
    <row r="268" spans="2:65" s="1" customFormat="1" ht="31.5" customHeight="1">
      <c r="B268" s="127"/>
      <c r="C268" s="163" t="s">
        <v>571</v>
      </c>
      <c r="D268" s="163" t="s">
        <v>175</v>
      </c>
      <c r="E268" s="164" t="s">
        <v>572</v>
      </c>
      <c r="F268" s="240" t="s">
        <v>573</v>
      </c>
      <c r="G268" s="240"/>
      <c r="H268" s="240"/>
      <c r="I268" s="240"/>
      <c r="J268" s="165" t="s">
        <v>254</v>
      </c>
      <c r="K268" s="166">
        <v>2</v>
      </c>
      <c r="L268" s="241">
        <v>0</v>
      </c>
      <c r="M268" s="241"/>
      <c r="N268" s="242">
        <f t="shared" si="75"/>
        <v>0</v>
      </c>
      <c r="O268" s="239"/>
      <c r="P268" s="239"/>
      <c r="Q268" s="239"/>
      <c r="R268" s="130"/>
      <c r="T268" s="160" t="s">
        <v>5</v>
      </c>
      <c r="U268" s="43" t="s">
        <v>38</v>
      </c>
      <c r="V268" s="35"/>
      <c r="W268" s="161">
        <f t="shared" si="76"/>
        <v>0</v>
      </c>
      <c r="X268" s="161">
        <v>2E-3</v>
      </c>
      <c r="Y268" s="161">
        <f t="shared" si="77"/>
        <v>4.0000000000000001E-3</v>
      </c>
      <c r="Z268" s="161">
        <v>0</v>
      </c>
      <c r="AA268" s="162">
        <f t="shared" si="78"/>
        <v>0</v>
      </c>
      <c r="AR268" s="17" t="s">
        <v>268</v>
      </c>
      <c r="AT268" s="17" t="s">
        <v>175</v>
      </c>
      <c r="AU268" s="17" t="s">
        <v>130</v>
      </c>
      <c r="AY268" s="17" t="s">
        <v>150</v>
      </c>
      <c r="BE268" s="101">
        <f t="shared" si="79"/>
        <v>0</v>
      </c>
      <c r="BF268" s="101">
        <f t="shared" si="80"/>
        <v>0</v>
      </c>
      <c r="BG268" s="101">
        <f t="shared" si="81"/>
        <v>0</v>
      </c>
      <c r="BH268" s="101">
        <f t="shared" si="82"/>
        <v>0</v>
      </c>
      <c r="BI268" s="101">
        <f t="shared" si="83"/>
        <v>0</v>
      </c>
      <c r="BJ268" s="17" t="s">
        <v>130</v>
      </c>
      <c r="BK268" s="101">
        <f t="shared" si="84"/>
        <v>0</v>
      </c>
      <c r="BL268" s="17" t="s">
        <v>188</v>
      </c>
      <c r="BM268" s="17" t="s">
        <v>574</v>
      </c>
    </row>
    <row r="269" spans="2:65" s="1" customFormat="1" ht="31.5" customHeight="1">
      <c r="B269" s="127"/>
      <c r="C269" s="156" t="s">
        <v>575</v>
      </c>
      <c r="D269" s="156" t="s">
        <v>151</v>
      </c>
      <c r="E269" s="157" t="s">
        <v>576</v>
      </c>
      <c r="F269" s="237" t="s">
        <v>577</v>
      </c>
      <c r="G269" s="237"/>
      <c r="H269" s="237"/>
      <c r="I269" s="237"/>
      <c r="J269" s="158" t="s">
        <v>358</v>
      </c>
      <c r="K269" s="167">
        <v>0</v>
      </c>
      <c r="L269" s="238">
        <v>0</v>
      </c>
      <c r="M269" s="238"/>
      <c r="N269" s="239">
        <f t="shared" si="75"/>
        <v>0</v>
      </c>
      <c r="O269" s="239"/>
      <c r="P269" s="239"/>
      <c r="Q269" s="239"/>
      <c r="R269" s="130"/>
      <c r="T269" s="160" t="s">
        <v>5</v>
      </c>
      <c r="U269" s="43" t="s">
        <v>38</v>
      </c>
      <c r="V269" s="35"/>
      <c r="W269" s="161">
        <f t="shared" si="76"/>
        <v>0</v>
      </c>
      <c r="X269" s="161">
        <v>0</v>
      </c>
      <c r="Y269" s="161">
        <f t="shared" si="77"/>
        <v>0</v>
      </c>
      <c r="Z269" s="161">
        <v>0</v>
      </c>
      <c r="AA269" s="162">
        <f t="shared" si="78"/>
        <v>0</v>
      </c>
      <c r="AR269" s="17" t="s">
        <v>188</v>
      </c>
      <c r="AT269" s="17" t="s">
        <v>151</v>
      </c>
      <c r="AU269" s="17" t="s">
        <v>130</v>
      </c>
      <c r="AY269" s="17" t="s">
        <v>150</v>
      </c>
      <c r="BE269" s="101">
        <f t="shared" si="79"/>
        <v>0</v>
      </c>
      <c r="BF269" s="101">
        <f t="shared" si="80"/>
        <v>0</v>
      </c>
      <c r="BG269" s="101">
        <f t="shared" si="81"/>
        <v>0</v>
      </c>
      <c r="BH269" s="101">
        <f t="shared" si="82"/>
        <v>0</v>
      </c>
      <c r="BI269" s="101">
        <f t="shared" si="83"/>
        <v>0</v>
      </c>
      <c r="BJ269" s="17" t="s">
        <v>130</v>
      </c>
      <c r="BK269" s="101">
        <f t="shared" si="84"/>
        <v>0</v>
      </c>
      <c r="BL269" s="17" t="s">
        <v>188</v>
      </c>
      <c r="BM269" s="17" t="s">
        <v>578</v>
      </c>
    </row>
    <row r="270" spans="2:65" s="9" customFormat="1" ht="29.85" customHeight="1">
      <c r="B270" s="145"/>
      <c r="C270" s="146"/>
      <c r="D270" s="155" t="s">
        <v>116</v>
      </c>
      <c r="E270" s="155"/>
      <c r="F270" s="155"/>
      <c r="G270" s="155"/>
      <c r="H270" s="155"/>
      <c r="I270" s="155"/>
      <c r="J270" s="155"/>
      <c r="K270" s="155"/>
      <c r="L270" s="155"/>
      <c r="M270" s="155"/>
      <c r="N270" s="243">
        <f>BK270</f>
        <v>0</v>
      </c>
      <c r="O270" s="244"/>
      <c r="P270" s="244"/>
      <c r="Q270" s="244"/>
      <c r="R270" s="148"/>
      <c r="T270" s="149"/>
      <c r="U270" s="146"/>
      <c r="V270" s="146"/>
      <c r="W270" s="150">
        <f>SUM(W271:W283)</f>
        <v>0</v>
      </c>
      <c r="X270" s="146"/>
      <c r="Y270" s="150">
        <f>SUM(Y271:Y283)</f>
        <v>0.99929999999999997</v>
      </c>
      <c r="Z270" s="146"/>
      <c r="AA270" s="151">
        <f>SUM(AA271:AA283)</f>
        <v>0</v>
      </c>
      <c r="AR270" s="152" t="s">
        <v>130</v>
      </c>
      <c r="AT270" s="153" t="s">
        <v>70</v>
      </c>
      <c r="AU270" s="153" t="s">
        <v>79</v>
      </c>
      <c r="AY270" s="152" t="s">
        <v>150</v>
      </c>
      <c r="BK270" s="154">
        <f>SUM(BK271:BK283)</f>
        <v>0</v>
      </c>
    </row>
    <row r="271" spans="2:65" s="1" customFormat="1" ht="31.5" customHeight="1">
      <c r="B271" s="127"/>
      <c r="C271" s="156" t="s">
        <v>579</v>
      </c>
      <c r="D271" s="156" t="s">
        <v>151</v>
      </c>
      <c r="E271" s="157" t="s">
        <v>580</v>
      </c>
      <c r="F271" s="237" t="s">
        <v>581</v>
      </c>
      <c r="G271" s="237"/>
      <c r="H271" s="237"/>
      <c r="I271" s="237"/>
      <c r="J271" s="158" t="s">
        <v>254</v>
      </c>
      <c r="K271" s="159">
        <v>33</v>
      </c>
      <c r="L271" s="238">
        <v>0</v>
      </c>
      <c r="M271" s="238"/>
      <c r="N271" s="239">
        <f t="shared" ref="N271:N283" si="85">ROUND(L271*K271,2)</f>
        <v>0</v>
      </c>
      <c r="O271" s="239"/>
      <c r="P271" s="239"/>
      <c r="Q271" s="239"/>
      <c r="R271" s="130"/>
      <c r="T271" s="160" t="s">
        <v>5</v>
      </c>
      <c r="U271" s="43" t="s">
        <v>38</v>
      </c>
      <c r="V271" s="35"/>
      <c r="W271" s="161">
        <f t="shared" ref="W271:W283" si="86">V271*K271</f>
        <v>0</v>
      </c>
      <c r="X271" s="161">
        <v>0</v>
      </c>
      <c r="Y271" s="161">
        <f t="shared" ref="Y271:Y283" si="87">X271*K271</f>
        <v>0</v>
      </c>
      <c r="Z271" s="161">
        <v>0</v>
      </c>
      <c r="AA271" s="162">
        <f t="shared" ref="AA271:AA283" si="88">Z271*K271</f>
        <v>0</v>
      </c>
      <c r="AR271" s="17" t="s">
        <v>188</v>
      </c>
      <c r="AT271" s="17" t="s">
        <v>151</v>
      </c>
      <c r="AU271" s="17" t="s">
        <v>130</v>
      </c>
      <c r="AY271" s="17" t="s">
        <v>150</v>
      </c>
      <c r="BE271" s="101">
        <f t="shared" ref="BE271:BE283" si="89">IF(U271="základná",N271,0)</f>
        <v>0</v>
      </c>
      <c r="BF271" s="101">
        <f t="shared" ref="BF271:BF283" si="90">IF(U271="znížená",N271,0)</f>
        <v>0</v>
      </c>
      <c r="BG271" s="101">
        <f t="shared" ref="BG271:BG283" si="91">IF(U271="zákl. prenesená",N271,0)</f>
        <v>0</v>
      </c>
      <c r="BH271" s="101">
        <f t="shared" ref="BH271:BH283" si="92">IF(U271="zníž. prenesená",N271,0)</f>
        <v>0</v>
      </c>
      <c r="BI271" s="101">
        <f t="shared" ref="BI271:BI283" si="93">IF(U271="nulová",N271,0)</f>
        <v>0</v>
      </c>
      <c r="BJ271" s="17" t="s">
        <v>130</v>
      </c>
      <c r="BK271" s="101">
        <f t="shared" ref="BK271:BK283" si="94">ROUND(L271*K271,2)</f>
        <v>0</v>
      </c>
      <c r="BL271" s="17" t="s">
        <v>188</v>
      </c>
      <c r="BM271" s="17" t="s">
        <v>582</v>
      </c>
    </row>
    <row r="272" spans="2:65" s="1" customFormat="1" ht="31.5" customHeight="1">
      <c r="B272" s="127"/>
      <c r="C272" s="156" t="s">
        <v>583</v>
      </c>
      <c r="D272" s="156" t="s">
        <v>151</v>
      </c>
      <c r="E272" s="157" t="s">
        <v>584</v>
      </c>
      <c r="F272" s="237" t="s">
        <v>585</v>
      </c>
      <c r="G272" s="237"/>
      <c r="H272" s="237"/>
      <c r="I272" s="237"/>
      <c r="J272" s="158" t="s">
        <v>254</v>
      </c>
      <c r="K272" s="159">
        <v>27</v>
      </c>
      <c r="L272" s="238">
        <v>0</v>
      </c>
      <c r="M272" s="238"/>
      <c r="N272" s="239">
        <f t="shared" si="85"/>
        <v>0</v>
      </c>
      <c r="O272" s="239"/>
      <c r="P272" s="239"/>
      <c r="Q272" s="239"/>
      <c r="R272" s="130"/>
      <c r="T272" s="160" t="s">
        <v>5</v>
      </c>
      <c r="U272" s="43" t="s">
        <v>38</v>
      </c>
      <c r="V272" s="35"/>
      <c r="W272" s="161">
        <f t="shared" si="86"/>
        <v>0</v>
      </c>
      <c r="X272" s="161">
        <v>0</v>
      </c>
      <c r="Y272" s="161">
        <f t="shared" si="87"/>
        <v>0</v>
      </c>
      <c r="Z272" s="161">
        <v>0</v>
      </c>
      <c r="AA272" s="162">
        <f t="shared" si="88"/>
        <v>0</v>
      </c>
      <c r="AR272" s="17" t="s">
        <v>188</v>
      </c>
      <c r="AT272" s="17" t="s">
        <v>151</v>
      </c>
      <c r="AU272" s="17" t="s">
        <v>130</v>
      </c>
      <c r="AY272" s="17" t="s">
        <v>150</v>
      </c>
      <c r="BE272" s="101">
        <f t="shared" si="89"/>
        <v>0</v>
      </c>
      <c r="BF272" s="101">
        <f t="shared" si="90"/>
        <v>0</v>
      </c>
      <c r="BG272" s="101">
        <f t="shared" si="91"/>
        <v>0</v>
      </c>
      <c r="BH272" s="101">
        <f t="shared" si="92"/>
        <v>0</v>
      </c>
      <c r="BI272" s="101">
        <f t="shared" si="93"/>
        <v>0</v>
      </c>
      <c r="BJ272" s="17" t="s">
        <v>130</v>
      </c>
      <c r="BK272" s="101">
        <f t="shared" si="94"/>
        <v>0</v>
      </c>
      <c r="BL272" s="17" t="s">
        <v>188</v>
      </c>
      <c r="BM272" s="17" t="s">
        <v>586</v>
      </c>
    </row>
    <row r="273" spans="2:65" s="1" customFormat="1" ht="44.25" customHeight="1">
      <c r="B273" s="127"/>
      <c r="C273" s="163" t="s">
        <v>587</v>
      </c>
      <c r="D273" s="163" t="s">
        <v>175</v>
      </c>
      <c r="E273" s="164" t="s">
        <v>588</v>
      </c>
      <c r="F273" s="240" t="s">
        <v>589</v>
      </c>
      <c r="G273" s="240"/>
      <c r="H273" s="240"/>
      <c r="I273" s="240"/>
      <c r="J273" s="165" t="s">
        <v>254</v>
      </c>
      <c r="K273" s="166">
        <v>5</v>
      </c>
      <c r="L273" s="241">
        <v>0</v>
      </c>
      <c r="M273" s="241"/>
      <c r="N273" s="242">
        <f t="shared" si="85"/>
        <v>0</v>
      </c>
      <c r="O273" s="239"/>
      <c r="P273" s="239"/>
      <c r="Q273" s="239"/>
      <c r="R273" s="130"/>
      <c r="T273" s="160" t="s">
        <v>5</v>
      </c>
      <c r="U273" s="43" t="s">
        <v>38</v>
      </c>
      <c r="V273" s="35"/>
      <c r="W273" s="161">
        <f t="shared" si="86"/>
        <v>0</v>
      </c>
      <c r="X273" s="161">
        <v>3.3000000000000002E-2</v>
      </c>
      <c r="Y273" s="161">
        <f t="shared" si="87"/>
        <v>0.16500000000000001</v>
      </c>
      <c r="Z273" s="161">
        <v>0</v>
      </c>
      <c r="AA273" s="162">
        <f t="shared" si="88"/>
        <v>0</v>
      </c>
      <c r="AR273" s="17" t="s">
        <v>268</v>
      </c>
      <c r="AT273" s="17" t="s">
        <v>175</v>
      </c>
      <c r="AU273" s="17" t="s">
        <v>130</v>
      </c>
      <c r="AY273" s="17" t="s">
        <v>150</v>
      </c>
      <c r="BE273" s="101">
        <f t="shared" si="89"/>
        <v>0</v>
      </c>
      <c r="BF273" s="101">
        <f t="shared" si="90"/>
        <v>0</v>
      </c>
      <c r="BG273" s="101">
        <f t="shared" si="91"/>
        <v>0</v>
      </c>
      <c r="BH273" s="101">
        <f t="shared" si="92"/>
        <v>0</v>
      </c>
      <c r="BI273" s="101">
        <f t="shared" si="93"/>
        <v>0</v>
      </c>
      <c r="BJ273" s="17" t="s">
        <v>130</v>
      </c>
      <c r="BK273" s="101">
        <f t="shared" si="94"/>
        <v>0</v>
      </c>
      <c r="BL273" s="17" t="s">
        <v>188</v>
      </c>
      <c r="BM273" s="17" t="s">
        <v>590</v>
      </c>
    </row>
    <row r="274" spans="2:65" s="1" customFormat="1" ht="44.25" customHeight="1">
      <c r="B274" s="127"/>
      <c r="C274" s="163" t="s">
        <v>591</v>
      </c>
      <c r="D274" s="163" t="s">
        <v>175</v>
      </c>
      <c r="E274" s="164" t="s">
        <v>592</v>
      </c>
      <c r="F274" s="240" t="s">
        <v>593</v>
      </c>
      <c r="G274" s="240"/>
      <c r="H274" s="240"/>
      <c r="I274" s="240"/>
      <c r="J274" s="165" t="s">
        <v>254</v>
      </c>
      <c r="K274" s="166">
        <v>3</v>
      </c>
      <c r="L274" s="241">
        <v>0</v>
      </c>
      <c r="M274" s="241"/>
      <c r="N274" s="242">
        <f t="shared" si="85"/>
        <v>0</v>
      </c>
      <c r="O274" s="239"/>
      <c r="P274" s="239"/>
      <c r="Q274" s="239"/>
      <c r="R274" s="130"/>
      <c r="T274" s="160" t="s">
        <v>5</v>
      </c>
      <c r="U274" s="43" t="s">
        <v>38</v>
      </c>
      <c r="V274" s="35"/>
      <c r="W274" s="161">
        <f t="shared" si="86"/>
        <v>0</v>
      </c>
      <c r="X274" s="161">
        <v>0.02</v>
      </c>
      <c r="Y274" s="161">
        <f t="shared" si="87"/>
        <v>0.06</v>
      </c>
      <c r="Z274" s="161">
        <v>0</v>
      </c>
      <c r="AA274" s="162">
        <f t="shared" si="88"/>
        <v>0</v>
      </c>
      <c r="AR274" s="17" t="s">
        <v>268</v>
      </c>
      <c r="AT274" s="17" t="s">
        <v>175</v>
      </c>
      <c r="AU274" s="17" t="s">
        <v>130</v>
      </c>
      <c r="AY274" s="17" t="s">
        <v>150</v>
      </c>
      <c r="BE274" s="101">
        <f t="shared" si="89"/>
        <v>0</v>
      </c>
      <c r="BF274" s="101">
        <f t="shared" si="90"/>
        <v>0</v>
      </c>
      <c r="BG274" s="101">
        <f t="shared" si="91"/>
        <v>0</v>
      </c>
      <c r="BH274" s="101">
        <f t="shared" si="92"/>
        <v>0</v>
      </c>
      <c r="BI274" s="101">
        <f t="shared" si="93"/>
        <v>0</v>
      </c>
      <c r="BJ274" s="17" t="s">
        <v>130</v>
      </c>
      <c r="BK274" s="101">
        <f t="shared" si="94"/>
        <v>0</v>
      </c>
      <c r="BL274" s="17" t="s">
        <v>188</v>
      </c>
      <c r="BM274" s="17" t="s">
        <v>594</v>
      </c>
    </row>
    <row r="275" spans="2:65" s="1" customFormat="1" ht="31.5" customHeight="1">
      <c r="B275" s="127"/>
      <c r="C275" s="163" t="s">
        <v>595</v>
      </c>
      <c r="D275" s="163" t="s">
        <v>175</v>
      </c>
      <c r="E275" s="164" t="s">
        <v>596</v>
      </c>
      <c r="F275" s="240" t="s">
        <v>597</v>
      </c>
      <c r="G275" s="240"/>
      <c r="H275" s="240"/>
      <c r="I275" s="240"/>
      <c r="J275" s="165" t="s">
        <v>254</v>
      </c>
      <c r="K275" s="166">
        <v>4</v>
      </c>
      <c r="L275" s="241">
        <v>0</v>
      </c>
      <c r="M275" s="241"/>
      <c r="N275" s="242">
        <f t="shared" si="85"/>
        <v>0</v>
      </c>
      <c r="O275" s="239"/>
      <c r="P275" s="239"/>
      <c r="Q275" s="239"/>
      <c r="R275" s="130"/>
      <c r="T275" s="160" t="s">
        <v>5</v>
      </c>
      <c r="U275" s="43" t="s">
        <v>38</v>
      </c>
      <c r="V275" s="35"/>
      <c r="W275" s="161">
        <f t="shared" si="86"/>
        <v>0</v>
      </c>
      <c r="X275" s="161">
        <v>2.5000000000000001E-2</v>
      </c>
      <c r="Y275" s="161">
        <f t="shared" si="87"/>
        <v>0.1</v>
      </c>
      <c r="Z275" s="161">
        <v>0</v>
      </c>
      <c r="AA275" s="162">
        <f t="shared" si="88"/>
        <v>0</v>
      </c>
      <c r="AR275" s="17" t="s">
        <v>268</v>
      </c>
      <c r="AT275" s="17" t="s">
        <v>175</v>
      </c>
      <c r="AU275" s="17" t="s">
        <v>130</v>
      </c>
      <c r="AY275" s="17" t="s">
        <v>150</v>
      </c>
      <c r="BE275" s="101">
        <f t="shared" si="89"/>
        <v>0</v>
      </c>
      <c r="BF275" s="101">
        <f t="shared" si="90"/>
        <v>0</v>
      </c>
      <c r="BG275" s="101">
        <f t="shared" si="91"/>
        <v>0</v>
      </c>
      <c r="BH275" s="101">
        <f t="shared" si="92"/>
        <v>0</v>
      </c>
      <c r="BI275" s="101">
        <f t="shared" si="93"/>
        <v>0</v>
      </c>
      <c r="BJ275" s="17" t="s">
        <v>130</v>
      </c>
      <c r="BK275" s="101">
        <f t="shared" si="94"/>
        <v>0</v>
      </c>
      <c r="BL275" s="17" t="s">
        <v>188</v>
      </c>
      <c r="BM275" s="17" t="s">
        <v>598</v>
      </c>
    </row>
    <row r="276" spans="2:65" s="1" customFormat="1" ht="22.5" customHeight="1">
      <c r="B276" s="127"/>
      <c r="C276" s="163" t="s">
        <v>599</v>
      </c>
      <c r="D276" s="163" t="s">
        <v>175</v>
      </c>
      <c r="E276" s="164" t="s">
        <v>600</v>
      </c>
      <c r="F276" s="240" t="s">
        <v>601</v>
      </c>
      <c r="G276" s="240"/>
      <c r="H276" s="240"/>
      <c r="I276" s="240"/>
      <c r="J276" s="165" t="s">
        <v>254</v>
      </c>
      <c r="K276" s="166">
        <v>7</v>
      </c>
      <c r="L276" s="241">
        <v>0</v>
      </c>
      <c r="M276" s="241"/>
      <c r="N276" s="242">
        <f t="shared" si="85"/>
        <v>0</v>
      </c>
      <c r="O276" s="239"/>
      <c r="P276" s="239"/>
      <c r="Q276" s="239"/>
      <c r="R276" s="130"/>
      <c r="T276" s="160" t="s">
        <v>5</v>
      </c>
      <c r="U276" s="43" t="s">
        <v>38</v>
      </c>
      <c r="V276" s="35"/>
      <c r="W276" s="161">
        <f t="shared" si="86"/>
        <v>0</v>
      </c>
      <c r="X276" s="161">
        <v>2.7E-2</v>
      </c>
      <c r="Y276" s="161">
        <f t="shared" si="87"/>
        <v>0.189</v>
      </c>
      <c r="Z276" s="161">
        <v>0</v>
      </c>
      <c r="AA276" s="162">
        <f t="shared" si="88"/>
        <v>0</v>
      </c>
      <c r="AR276" s="17" t="s">
        <v>268</v>
      </c>
      <c r="AT276" s="17" t="s">
        <v>175</v>
      </c>
      <c r="AU276" s="17" t="s">
        <v>130</v>
      </c>
      <c r="AY276" s="17" t="s">
        <v>150</v>
      </c>
      <c r="BE276" s="101">
        <f t="shared" si="89"/>
        <v>0</v>
      </c>
      <c r="BF276" s="101">
        <f t="shared" si="90"/>
        <v>0</v>
      </c>
      <c r="BG276" s="101">
        <f t="shared" si="91"/>
        <v>0</v>
      </c>
      <c r="BH276" s="101">
        <f t="shared" si="92"/>
        <v>0</v>
      </c>
      <c r="BI276" s="101">
        <f t="shared" si="93"/>
        <v>0</v>
      </c>
      <c r="BJ276" s="17" t="s">
        <v>130</v>
      </c>
      <c r="BK276" s="101">
        <f t="shared" si="94"/>
        <v>0</v>
      </c>
      <c r="BL276" s="17" t="s">
        <v>188</v>
      </c>
      <c r="BM276" s="17" t="s">
        <v>602</v>
      </c>
    </row>
    <row r="277" spans="2:65" s="1" customFormat="1" ht="22.5" customHeight="1">
      <c r="B277" s="127"/>
      <c r="C277" s="163" t="s">
        <v>603</v>
      </c>
      <c r="D277" s="163" t="s">
        <v>175</v>
      </c>
      <c r="E277" s="164" t="s">
        <v>604</v>
      </c>
      <c r="F277" s="240" t="s">
        <v>605</v>
      </c>
      <c r="G277" s="240"/>
      <c r="H277" s="240"/>
      <c r="I277" s="240"/>
      <c r="J277" s="165" t="s">
        <v>254</v>
      </c>
      <c r="K277" s="166">
        <v>1</v>
      </c>
      <c r="L277" s="241">
        <v>0</v>
      </c>
      <c r="M277" s="241"/>
      <c r="N277" s="242">
        <f t="shared" si="85"/>
        <v>0</v>
      </c>
      <c r="O277" s="239"/>
      <c r="P277" s="239"/>
      <c r="Q277" s="239"/>
      <c r="R277" s="130"/>
      <c r="T277" s="160" t="s">
        <v>5</v>
      </c>
      <c r="U277" s="43" t="s">
        <v>38</v>
      </c>
      <c r="V277" s="35"/>
      <c r="W277" s="161">
        <f t="shared" si="86"/>
        <v>0</v>
      </c>
      <c r="X277" s="161">
        <v>0.03</v>
      </c>
      <c r="Y277" s="161">
        <f t="shared" si="87"/>
        <v>0.03</v>
      </c>
      <c r="Z277" s="161">
        <v>0</v>
      </c>
      <c r="AA277" s="162">
        <f t="shared" si="88"/>
        <v>0</v>
      </c>
      <c r="AR277" s="17" t="s">
        <v>268</v>
      </c>
      <c r="AT277" s="17" t="s">
        <v>175</v>
      </c>
      <c r="AU277" s="17" t="s">
        <v>130</v>
      </c>
      <c r="AY277" s="17" t="s">
        <v>150</v>
      </c>
      <c r="BE277" s="101">
        <f t="shared" si="89"/>
        <v>0</v>
      </c>
      <c r="BF277" s="101">
        <f t="shared" si="90"/>
        <v>0</v>
      </c>
      <c r="BG277" s="101">
        <f t="shared" si="91"/>
        <v>0</v>
      </c>
      <c r="BH277" s="101">
        <f t="shared" si="92"/>
        <v>0</v>
      </c>
      <c r="BI277" s="101">
        <f t="shared" si="93"/>
        <v>0</v>
      </c>
      <c r="BJ277" s="17" t="s">
        <v>130</v>
      </c>
      <c r="BK277" s="101">
        <f t="shared" si="94"/>
        <v>0</v>
      </c>
      <c r="BL277" s="17" t="s">
        <v>188</v>
      </c>
      <c r="BM277" s="17" t="s">
        <v>606</v>
      </c>
    </row>
    <row r="278" spans="2:65" s="1" customFormat="1" ht="22.5" customHeight="1">
      <c r="B278" s="127"/>
      <c r="C278" s="163" t="s">
        <v>607</v>
      </c>
      <c r="D278" s="163" t="s">
        <v>175</v>
      </c>
      <c r="E278" s="164" t="s">
        <v>608</v>
      </c>
      <c r="F278" s="240" t="s">
        <v>609</v>
      </c>
      <c r="G278" s="240"/>
      <c r="H278" s="240"/>
      <c r="I278" s="240"/>
      <c r="J278" s="165" t="s">
        <v>254</v>
      </c>
      <c r="K278" s="166">
        <v>4</v>
      </c>
      <c r="L278" s="241">
        <v>0</v>
      </c>
      <c r="M278" s="241"/>
      <c r="N278" s="242">
        <f t="shared" si="85"/>
        <v>0</v>
      </c>
      <c r="O278" s="239"/>
      <c r="P278" s="239"/>
      <c r="Q278" s="239"/>
      <c r="R278" s="130"/>
      <c r="T278" s="160" t="s">
        <v>5</v>
      </c>
      <c r="U278" s="43" t="s">
        <v>38</v>
      </c>
      <c r="V278" s="35"/>
      <c r="W278" s="161">
        <f t="shared" si="86"/>
        <v>0</v>
      </c>
      <c r="X278" s="161">
        <v>3.2000000000000001E-2</v>
      </c>
      <c r="Y278" s="161">
        <f t="shared" si="87"/>
        <v>0.128</v>
      </c>
      <c r="Z278" s="161">
        <v>0</v>
      </c>
      <c r="AA278" s="162">
        <f t="shared" si="88"/>
        <v>0</v>
      </c>
      <c r="AR278" s="17" t="s">
        <v>268</v>
      </c>
      <c r="AT278" s="17" t="s">
        <v>175</v>
      </c>
      <c r="AU278" s="17" t="s">
        <v>130</v>
      </c>
      <c r="AY278" s="17" t="s">
        <v>150</v>
      </c>
      <c r="BE278" s="101">
        <f t="shared" si="89"/>
        <v>0</v>
      </c>
      <c r="BF278" s="101">
        <f t="shared" si="90"/>
        <v>0</v>
      </c>
      <c r="BG278" s="101">
        <f t="shared" si="91"/>
        <v>0</v>
      </c>
      <c r="BH278" s="101">
        <f t="shared" si="92"/>
        <v>0</v>
      </c>
      <c r="BI278" s="101">
        <f t="shared" si="93"/>
        <v>0</v>
      </c>
      <c r="BJ278" s="17" t="s">
        <v>130</v>
      </c>
      <c r="BK278" s="101">
        <f t="shared" si="94"/>
        <v>0</v>
      </c>
      <c r="BL278" s="17" t="s">
        <v>188</v>
      </c>
      <c r="BM278" s="17" t="s">
        <v>610</v>
      </c>
    </row>
    <row r="279" spans="2:65" s="1" customFormat="1" ht="22.5" customHeight="1">
      <c r="B279" s="127"/>
      <c r="C279" s="163" t="s">
        <v>611</v>
      </c>
      <c r="D279" s="163" t="s">
        <v>175</v>
      </c>
      <c r="E279" s="164" t="s">
        <v>612</v>
      </c>
      <c r="F279" s="240" t="s">
        <v>613</v>
      </c>
      <c r="G279" s="240"/>
      <c r="H279" s="240"/>
      <c r="I279" s="240"/>
      <c r="J279" s="165" t="s">
        <v>254</v>
      </c>
      <c r="K279" s="166">
        <v>3</v>
      </c>
      <c r="L279" s="241">
        <v>0</v>
      </c>
      <c r="M279" s="241"/>
      <c r="N279" s="242">
        <f t="shared" si="85"/>
        <v>0</v>
      </c>
      <c r="O279" s="239"/>
      <c r="P279" s="239"/>
      <c r="Q279" s="239"/>
      <c r="R279" s="130"/>
      <c r="T279" s="160" t="s">
        <v>5</v>
      </c>
      <c r="U279" s="43" t="s">
        <v>38</v>
      </c>
      <c r="V279" s="35"/>
      <c r="W279" s="161">
        <f t="shared" si="86"/>
        <v>0</v>
      </c>
      <c r="X279" s="161">
        <v>3.5000000000000003E-2</v>
      </c>
      <c r="Y279" s="161">
        <f t="shared" si="87"/>
        <v>0.10500000000000001</v>
      </c>
      <c r="Z279" s="161">
        <v>0</v>
      </c>
      <c r="AA279" s="162">
        <f t="shared" si="88"/>
        <v>0</v>
      </c>
      <c r="AR279" s="17" t="s">
        <v>268</v>
      </c>
      <c r="AT279" s="17" t="s">
        <v>175</v>
      </c>
      <c r="AU279" s="17" t="s">
        <v>130</v>
      </c>
      <c r="AY279" s="17" t="s">
        <v>150</v>
      </c>
      <c r="BE279" s="101">
        <f t="shared" si="89"/>
        <v>0</v>
      </c>
      <c r="BF279" s="101">
        <f t="shared" si="90"/>
        <v>0</v>
      </c>
      <c r="BG279" s="101">
        <f t="shared" si="91"/>
        <v>0</v>
      </c>
      <c r="BH279" s="101">
        <f t="shared" si="92"/>
        <v>0</v>
      </c>
      <c r="BI279" s="101">
        <f t="shared" si="93"/>
        <v>0</v>
      </c>
      <c r="BJ279" s="17" t="s">
        <v>130</v>
      </c>
      <c r="BK279" s="101">
        <f t="shared" si="94"/>
        <v>0</v>
      </c>
      <c r="BL279" s="17" t="s">
        <v>188</v>
      </c>
      <c r="BM279" s="17" t="s">
        <v>614</v>
      </c>
    </row>
    <row r="280" spans="2:65" s="1" customFormat="1" ht="31.5" customHeight="1">
      <c r="B280" s="127"/>
      <c r="C280" s="156" t="s">
        <v>615</v>
      </c>
      <c r="D280" s="156" t="s">
        <v>151</v>
      </c>
      <c r="E280" s="157" t="s">
        <v>616</v>
      </c>
      <c r="F280" s="237" t="s">
        <v>617</v>
      </c>
      <c r="G280" s="237"/>
      <c r="H280" s="237"/>
      <c r="I280" s="237"/>
      <c r="J280" s="158" t="s">
        <v>254</v>
      </c>
      <c r="K280" s="159">
        <v>6</v>
      </c>
      <c r="L280" s="238">
        <v>0</v>
      </c>
      <c r="M280" s="238"/>
      <c r="N280" s="239">
        <f t="shared" si="85"/>
        <v>0</v>
      </c>
      <c r="O280" s="239"/>
      <c r="P280" s="239"/>
      <c r="Q280" s="239"/>
      <c r="R280" s="130"/>
      <c r="T280" s="160" t="s">
        <v>5</v>
      </c>
      <c r="U280" s="43" t="s">
        <v>38</v>
      </c>
      <c r="V280" s="35"/>
      <c r="W280" s="161">
        <f t="shared" si="86"/>
        <v>0</v>
      </c>
      <c r="X280" s="161">
        <v>0</v>
      </c>
      <c r="Y280" s="161">
        <f t="shared" si="87"/>
        <v>0</v>
      </c>
      <c r="Z280" s="161">
        <v>0</v>
      </c>
      <c r="AA280" s="162">
        <f t="shared" si="88"/>
        <v>0</v>
      </c>
      <c r="AR280" s="17" t="s">
        <v>188</v>
      </c>
      <c r="AT280" s="17" t="s">
        <v>151</v>
      </c>
      <c r="AU280" s="17" t="s">
        <v>130</v>
      </c>
      <c r="AY280" s="17" t="s">
        <v>150</v>
      </c>
      <c r="BE280" s="101">
        <f t="shared" si="89"/>
        <v>0</v>
      </c>
      <c r="BF280" s="101">
        <f t="shared" si="90"/>
        <v>0</v>
      </c>
      <c r="BG280" s="101">
        <f t="shared" si="91"/>
        <v>0</v>
      </c>
      <c r="BH280" s="101">
        <f t="shared" si="92"/>
        <v>0</v>
      </c>
      <c r="BI280" s="101">
        <f t="shared" si="93"/>
        <v>0</v>
      </c>
      <c r="BJ280" s="17" t="s">
        <v>130</v>
      </c>
      <c r="BK280" s="101">
        <f t="shared" si="94"/>
        <v>0</v>
      </c>
      <c r="BL280" s="17" t="s">
        <v>188</v>
      </c>
      <c r="BM280" s="17" t="s">
        <v>618</v>
      </c>
    </row>
    <row r="281" spans="2:65" s="1" customFormat="1" ht="22.5" customHeight="1">
      <c r="B281" s="127"/>
      <c r="C281" s="163" t="s">
        <v>619</v>
      </c>
      <c r="D281" s="163" t="s">
        <v>175</v>
      </c>
      <c r="E281" s="164" t="s">
        <v>620</v>
      </c>
      <c r="F281" s="240" t="s">
        <v>621</v>
      </c>
      <c r="G281" s="240"/>
      <c r="H281" s="240"/>
      <c r="I281" s="240"/>
      <c r="J281" s="165" t="s">
        <v>254</v>
      </c>
      <c r="K281" s="166">
        <v>6</v>
      </c>
      <c r="L281" s="241">
        <v>0</v>
      </c>
      <c r="M281" s="241"/>
      <c r="N281" s="242">
        <f t="shared" si="85"/>
        <v>0</v>
      </c>
      <c r="O281" s="239"/>
      <c r="P281" s="239"/>
      <c r="Q281" s="239"/>
      <c r="R281" s="130"/>
      <c r="T281" s="160" t="s">
        <v>5</v>
      </c>
      <c r="U281" s="43" t="s">
        <v>38</v>
      </c>
      <c r="V281" s="35"/>
      <c r="W281" s="161">
        <f t="shared" si="86"/>
        <v>0</v>
      </c>
      <c r="X281" s="161">
        <v>3.6999999999999998E-2</v>
      </c>
      <c r="Y281" s="161">
        <f t="shared" si="87"/>
        <v>0.22199999999999998</v>
      </c>
      <c r="Z281" s="161">
        <v>0</v>
      </c>
      <c r="AA281" s="162">
        <f t="shared" si="88"/>
        <v>0</v>
      </c>
      <c r="AR281" s="17" t="s">
        <v>268</v>
      </c>
      <c r="AT281" s="17" t="s">
        <v>175</v>
      </c>
      <c r="AU281" s="17" t="s">
        <v>130</v>
      </c>
      <c r="AY281" s="17" t="s">
        <v>150</v>
      </c>
      <c r="BE281" s="101">
        <f t="shared" si="89"/>
        <v>0</v>
      </c>
      <c r="BF281" s="101">
        <f t="shared" si="90"/>
        <v>0</v>
      </c>
      <c r="BG281" s="101">
        <f t="shared" si="91"/>
        <v>0</v>
      </c>
      <c r="BH281" s="101">
        <f t="shared" si="92"/>
        <v>0</v>
      </c>
      <c r="BI281" s="101">
        <f t="shared" si="93"/>
        <v>0</v>
      </c>
      <c r="BJ281" s="17" t="s">
        <v>130</v>
      </c>
      <c r="BK281" s="101">
        <f t="shared" si="94"/>
        <v>0</v>
      </c>
      <c r="BL281" s="17" t="s">
        <v>188</v>
      </c>
      <c r="BM281" s="17" t="s">
        <v>622</v>
      </c>
    </row>
    <row r="282" spans="2:65" s="1" customFormat="1" ht="22.5" customHeight="1">
      <c r="B282" s="127"/>
      <c r="C282" s="163" t="s">
        <v>623</v>
      </c>
      <c r="D282" s="163" t="s">
        <v>175</v>
      </c>
      <c r="E282" s="164" t="s">
        <v>624</v>
      </c>
      <c r="F282" s="240" t="s">
        <v>625</v>
      </c>
      <c r="G282" s="240"/>
      <c r="H282" s="240"/>
      <c r="I282" s="240"/>
      <c r="J282" s="165" t="s">
        <v>254</v>
      </c>
      <c r="K282" s="166">
        <v>3</v>
      </c>
      <c r="L282" s="241">
        <v>0</v>
      </c>
      <c r="M282" s="241"/>
      <c r="N282" s="242">
        <f t="shared" si="85"/>
        <v>0</v>
      </c>
      <c r="O282" s="239"/>
      <c r="P282" s="239"/>
      <c r="Q282" s="239"/>
      <c r="R282" s="130"/>
      <c r="T282" s="160" t="s">
        <v>5</v>
      </c>
      <c r="U282" s="43" t="s">
        <v>38</v>
      </c>
      <c r="V282" s="35"/>
      <c r="W282" s="161">
        <f t="shared" si="86"/>
        <v>0</v>
      </c>
      <c r="X282" s="161">
        <v>1E-4</v>
      </c>
      <c r="Y282" s="161">
        <f t="shared" si="87"/>
        <v>3.0000000000000003E-4</v>
      </c>
      <c r="Z282" s="161">
        <v>0</v>
      </c>
      <c r="AA282" s="162">
        <f t="shared" si="88"/>
        <v>0</v>
      </c>
      <c r="AR282" s="17" t="s">
        <v>268</v>
      </c>
      <c r="AT282" s="17" t="s">
        <v>175</v>
      </c>
      <c r="AU282" s="17" t="s">
        <v>130</v>
      </c>
      <c r="AY282" s="17" t="s">
        <v>150</v>
      </c>
      <c r="BE282" s="101">
        <f t="shared" si="89"/>
        <v>0</v>
      </c>
      <c r="BF282" s="101">
        <f t="shared" si="90"/>
        <v>0</v>
      </c>
      <c r="BG282" s="101">
        <f t="shared" si="91"/>
        <v>0</v>
      </c>
      <c r="BH282" s="101">
        <f t="shared" si="92"/>
        <v>0</v>
      </c>
      <c r="BI282" s="101">
        <f t="shared" si="93"/>
        <v>0</v>
      </c>
      <c r="BJ282" s="17" t="s">
        <v>130</v>
      </c>
      <c r="BK282" s="101">
        <f t="shared" si="94"/>
        <v>0</v>
      </c>
      <c r="BL282" s="17" t="s">
        <v>188</v>
      </c>
      <c r="BM282" s="17" t="s">
        <v>626</v>
      </c>
    </row>
    <row r="283" spans="2:65" s="1" customFormat="1" ht="31.5" customHeight="1">
      <c r="B283" s="127"/>
      <c r="C283" s="156" t="s">
        <v>627</v>
      </c>
      <c r="D283" s="156" t="s">
        <v>151</v>
      </c>
      <c r="E283" s="157" t="s">
        <v>628</v>
      </c>
      <c r="F283" s="237" t="s">
        <v>629</v>
      </c>
      <c r="G283" s="237"/>
      <c r="H283" s="237"/>
      <c r="I283" s="237"/>
      <c r="J283" s="158" t="s">
        <v>358</v>
      </c>
      <c r="K283" s="167">
        <v>0</v>
      </c>
      <c r="L283" s="238">
        <v>0</v>
      </c>
      <c r="M283" s="238"/>
      <c r="N283" s="239">
        <f t="shared" si="85"/>
        <v>0</v>
      </c>
      <c r="O283" s="239"/>
      <c r="P283" s="239"/>
      <c r="Q283" s="239"/>
      <c r="R283" s="130"/>
      <c r="T283" s="160" t="s">
        <v>5</v>
      </c>
      <c r="U283" s="43" t="s">
        <v>38</v>
      </c>
      <c r="V283" s="35"/>
      <c r="W283" s="161">
        <f t="shared" si="86"/>
        <v>0</v>
      </c>
      <c r="X283" s="161">
        <v>0</v>
      </c>
      <c r="Y283" s="161">
        <f t="shared" si="87"/>
        <v>0</v>
      </c>
      <c r="Z283" s="161">
        <v>0</v>
      </c>
      <c r="AA283" s="162">
        <f t="shared" si="88"/>
        <v>0</v>
      </c>
      <c r="AR283" s="17" t="s">
        <v>188</v>
      </c>
      <c r="AT283" s="17" t="s">
        <v>151</v>
      </c>
      <c r="AU283" s="17" t="s">
        <v>130</v>
      </c>
      <c r="AY283" s="17" t="s">
        <v>150</v>
      </c>
      <c r="BE283" s="101">
        <f t="shared" si="89"/>
        <v>0</v>
      </c>
      <c r="BF283" s="101">
        <f t="shared" si="90"/>
        <v>0</v>
      </c>
      <c r="BG283" s="101">
        <f t="shared" si="91"/>
        <v>0</v>
      </c>
      <c r="BH283" s="101">
        <f t="shared" si="92"/>
        <v>0</v>
      </c>
      <c r="BI283" s="101">
        <f t="shared" si="93"/>
        <v>0</v>
      </c>
      <c r="BJ283" s="17" t="s">
        <v>130</v>
      </c>
      <c r="BK283" s="101">
        <f t="shared" si="94"/>
        <v>0</v>
      </c>
      <c r="BL283" s="17" t="s">
        <v>188</v>
      </c>
      <c r="BM283" s="17" t="s">
        <v>630</v>
      </c>
    </row>
    <row r="284" spans="2:65" s="9" customFormat="1" ht="29.85" customHeight="1">
      <c r="B284" s="145"/>
      <c r="C284" s="146"/>
      <c r="D284" s="155" t="s">
        <v>117</v>
      </c>
      <c r="E284" s="155"/>
      <c r="F284" s="155"/>
      <c r="G284" s="155"/>
      <c r="H284" s="155"/>
      <c r="I284" s="155"/>
      <c r="J284" s="155"/>
      <c r="K284" s="155"/>
      <c r="L284" s="155"/>
      <c r="M284" s="155"/>
      <c r="N284" s="243">
        <f>BK284</f>
        <v>0</v>
      </c>
      <c r="O284" s="244"/>
      <c r="P284" s="244"/>
      <c r="Q284" s="244"/>
      <c r="R284" s="148"/>
      <c r="T284" s="149"/>
      <c r="U284" s="146"/>
      <c r="V284" s="146"/>
      <c r="W284" s="150">
        <f>SUM(W285:W286)</f>
        <v>0</v>
      </c>
      <c r="X284" s="146"/>
      <c r="Y284" s="150">
        <f>SUM(Y285:Y286)</f>
        <v>2.4213474000000001</v>
      </c>
      <c r="Z284" s="146"/>
      <c r="AA284" s="151">
        <f>SUM(AA285:AA286)</f>
        <v>0</v>
      </c>
      <c r="AR284" s="152" t="s">
        <v>130</v>
      </c>
      <c r="AT284" s="153" t="s">
        <v>70</v>
      </c>
      <c r="AU284" s="153" t="s">
        <v>79</v>
      </c>
      <c r="AY284" s="152" t="s">
        <v>150</v>
      </c>
      <c r="BK284" s="154">
        <f>SUM(BK285:BK286)</f>
        <v>0</v>
      </c>
    </row>
    <row r="285" spans="2:65" s="1" customFormat="1" ht="31.5" customHeight="1">
      <c r="B285" s="127"/>
      <c r="C285" s="156" t="s">
        <v>631</v>
      </c>
      <c r="D285" s="156" t="s">
        <v>151</v>
      </c>
      <c r="E285" s="157" t="s">
        <v>632</v>
      </c>
      <c r="F285" s="237" t="s">
        <v>633</v>
      </c>
      <c r="G285" s="237"/>
      <c r="H285" s="237"/>
      <c r="I285" s="237"/>
      <c r="J285" s="158" t="s">
        <v>172</v>
      </c>
      <c r="K285" s="159">
        <v>134.37</v>
      </c>
      <c r="L285" s="238">
        <v>0</v>
      </c>
      <c r="M285" s="238"/>
      <c r="N285" s="239">
        <f>ROUND(L285*K285,2)</f>
        <v>0</v>
      </c>
      <c r="O285" s="239"/>
      <c r="P285" s="239"/>
      <c r="Q285" s="239"/>
      <c r="R285" s="130"/>
      <c r="T285" s="160" t="s">
        <v>5</v>
      </c>
      <c r="U285" s="43" t="s">
        <v>38</v>
      </c>
      <c r="V285" s="35"/>
      <c r="W285" s="161">
        <f>V285*K285</f>
        <v>0</v>
      </c>
      <c r="X285" s="161">
        <v>1.8020000000000001E-2</v>
      </c>
      <c r="Y285" s="161">
        <f>X285*K285</f>
        <v>2.4213474000000001</v>
      </c>
      <c r="Z285" s="161">
        <v>0</v>
      </c>
      <c r="AA285" s="162">
        <f>Z285*K285</f>
        <v>0</v>
      </c>
      <c r="AR285" s="17" t="s">
        <v>188</v>
      </c>
      <c r="AT285" s="17" t="s">
        <v>151</v>
      </c>
      <c r="AU285" s="17" t="s">
        <v>130</v>
      </c>
      <c r="AY285" s="17" t="s">
        <v>150</v>
      </c>
      <c r="BE285" s="101">
        <f>IF(U285="základná",N285,0)</f>
        <v>0</v>
      </c>
      <c r="BF285" s="101">
        <f>IF(U285="znížená",N285,0)</f>
        <v>0</v>
      </c>
      <c r="BG285" s="101">
        <f>IF(U285="zákl. prenesená",N285,0)</f>
        <v>0</v>
      </c>
      <c r="BH285" s="101">
        <f>IF(U285="zníž. prenesená",N285,0)</f>
        <v>0</v>
      </c>
      <c r="BI285" s="101">
        <f>IF(U285="nulová",N285,0)</f>
        <v>0</v>
      </c>
      <c r="BJ285" s="17" t="s">
        <v>130</v>
      </c>
      <c r="BK285" s="101">
        <f>ROUND(L285*K285,2)</f>
        <v>0</v>
      </c>
      <c r="BL285" s="17" t="s">
        <v>188</v>
      </c>
      <c r="BM285" s="17" t="s">
        <v>634</v>
      </c>
    </row>
    <row r="286" spans="2:65" s="1" customFormat="1" ht="31.5" customHeight="1">
      <c r="B286" s="127"/>
      <c r="C286" s="156" t="s">
        <v>635</v>
      </c>
      <c r="D286" s="156" t="s">
        <v>151</v>
      </c>
      <c r="E286" s="157" t="s">
        <v>636</v>
      </c>
      <c r="F286" s="237" t="s">
        <v>637</v>
      </c>
      <c r="G286" s="237"/>
      <c r="H286" s="237"/>
      <c r="I286" s="237"/>
      <c r="J286" s="158" t="s">
        <v>358</v>
      </c>
      <c r="K286" s="167">
        <v>0</v>
      </c>
      <c r="L286" s="238">
        <v>0</v>
      </c>
      <c r="M286" s="238"/>
      <c r="N286" s="239">
        <f>ROUND(L286*K286,2)</f>
        <v>0</v>
      </c>
      <c r="O286" s="239"/>
      <c r="P286" s="239"/>
      <c r="Q286" s="239"/>
      <c r="R286" s="130"/>
      <c r="T286" s="160" t="s">
        <v>5</v>
      </c>
      <c r="U286" s="43" t="s">
        <v>38</v>
      </c>
      <c r="V286" s="35"/>
      <c r="W286" s="161">
        <f>V286*K286</f>
        <v>0</v>
      </c>
      <c r="X286" s="161">
        <v>0</v>
      </c>
      <c r="Y286" s="161">
        <f>X286*K286</f>
        <v>0</v>
      </c>
      <c r="Z286" s="161">
        <v>0</v>
      </c>
      <c r="AA286" s="162">
        <f>Z286*K286</f>
        <v>0</v>
      </c>
      <c r="AR286" s="17" t="s">
        <v>188</v>
      </c>
      <c r="AT286" s="17" t="s">
        <v>151</v>
      </c>
      <c r="AU286" s="17" t="s">
        <v>130</v>
      </c>
      <c r="AY286" s="17" t="s">
        <v>150</v>
      </c>
      <c r="BE286" s="101">
        <f>IF(U286="základná",N286,0)</f>
        <v>0</v>
      </c>
      <c r="BF286" s="101">
        <f>IF(U286="znížená",N286,0)</f>
        <v>0</v>
      </c>
      <c r="BG286" s="101">
        <f>IF(U286="zákl. prenesená",N286,0)</f>
        <v>0</v>
      </c>
      <c r="BH286" s="101">
        <f>IF(U286="zníž. prenesená",N286,0)</f>
        <v>0</v>
      </c>
      <c r="BI286" s="101">
        <f>IF(U286="nulová",N286,0)</f>
        <v>0</v>
      </c>
      <c r="BJ286" s="17" t="s">
        <v>130</v>
      </c>
      <c r="BK286" s="101">
        <f>ROUND(L286*K286,2)</f>
        <v>0</v>
      </c>
      <c r="BL286" s="17" t="s">
        <v>188</v>
      </c>
      <c r="BM286" s="17" t="s">
        <v>638</v>
      </c>
    </row>
    <row r="287" spans="2:65" s="9" customFormat="1" ht="29.85" customHeight="1">
      <c r="B287" s="145"/>
      <c r="C287" s="146"/>
      <c r="D287" s="155" t="s">
        <v>118</v>
      </c>
      <c r="E287" s="155"/>
      <c r="F287" s="155"/>
      <c r="G287" s="155"/>
      <c r="H287" s="155"/>
      <c r="I287" s="155"/>
      <c r="J287" s="155"/>
      <c r="K287" s="155"/>
      <c r="L287" s="155"/>
      <c r="M287" s="155"/>
      <c r="N287" s="243">
        <f>BK287</f>
        <v>0</v>
      </c>
      <c r="O287" s="244"/>
      <c r="P287" s="244"/>
      <c r="Q287" s="244"/>
      <c r="R287" s="148"/>
      <c r="T287" s="149"/>
      <c r="U287" s="146"/>
      <c r="V287" s="146"/>
      <c r="W287" s="150">
        <f>SUM(W288:W306)</f>
        <v>0</v>
      </c>
      <c r="X287" s="146"/>
      <c r="Y287" s="150">
        <f>SUM(Y288:Y306)</f>
        <v>1.9612198721999998</v>
      </c>
      <c r="Z287" s="146"/>
      <c r="AA287" s="151">
        <f>SUM(AA288:AA306)</f>
        <v>0</v>
      </c>
      <c r="AR287" s="152" t="s">
        <v>130</v>
      </c>
      <c r="AT287" s="153" t="s">
        <v>70</v>
      </c>
      <c r="AU287" s="153" t="s">
        <v>79</v>
      </c>
      <c r="AY287" s="152" t="s">
        <v>150</v>
      </c>
      <c r="BK287" s="154">
        <f>SUM(BK288:BK306)</f>
        <v>0</v>
      </c>
    </row>
    <row r="288" spans="2:65" s="1" customFormat="1" ht="44.25" customHeight="1">
      <c r="B288" s="127"/>
      <c r="C288" s="156" t="s">
        <v>639</v>
      </c>
      <c r="D288" s="156" t="s">
        <v>151</v>
      </c>
      <c r="E288" s="157" t="s">
        <v>640</v>
      </c>
      <c r="F288" s="237" t="s">
        <v>641</v>
      </c>
      <c r="G288" s="237"/>
      <c r="H288" s="237"/>
      <c r="I288" s="237"/>
      <c r="J288" s="158" t="s">
        <v>172</v>
      </c>
      <c r="K288" s="159">
        <v>2.2000000000000002</v>
      </c>
      <c r="L288" s="238">
        <v>0</v>
      </c>
      <c r="M288" s="238"/>
      <c r="N288" s="239">
        <f t="shared" ref="N288:N306" si="95">ROUND(L288*K288,2)</f>
        <v>0</v>
      </c>
      <c r="O288" s="239"/>
      <c r="P288" s="239"/>
      <c r="Q288" s="239"/>
      <c r="R288" s="130"/>
      <c r="T288" s="160" t="s">
        <v>5</v>
      </c>
      <c r="U288" s="43" t="s">
        <v>38</v>
      </c>
      <c r="V288" s="35"/>
      <c r="W288" s="161">
        <f t="shared" ref="W288:W306" si="96">V288*K288</f>
        <v>0</v>
      </c>
      <c r="X288" s="161">
        <v>1.03E-2</v>
      </c>
      <c r="Y288" s="161">
        <f t="shared" ref="Y288:Y306" si="97">X288*K288</f>
        <v>2.2660000000000003E-2</v>
      </c>
      <c r="Z288" s="161">
        <v>0</v>
      </c>
      <c r="AA288" s="162">
        <f t="shared" ref="AA288:AA306" si="98">Z288*K288</f>
        <v>0</v>
      </c>
      <c r="AR288" s="17" t="s">
        <v>188</v>
      </c>
      <c r="AT288" s="17" t="s">
        <v>151</v>
      </c>
      <c r="AU288" s="17" t="s">
        <v>130</v>
      </c>
      <c r="AY288" s="17" t="s">
        <v>150</v>
      </c>
      <c r="BE288" s="101">
        <f t="shared" ref="BE288:BE306" si="99">IF(U288="základná",N288,0)</f>
        <v>0</v>
      </c>
      <c r="BF288" s="101">
        <f t="shared" ref="BF288:BF306" si="100">IF(U288="znížená",N288,0)</f>
        <v>0</v>
      </c>
      <c r="BG288" s="101">
        <f t="shared" ref="BG288:BG306" si="101">IF(U288="zákl. prenesená",N288,0)</f>
        <v>0</v>
      </c>
      <c r="BH288" s="101">
        <f t="shared" ref="BH288:BH306" si="102">IF(U288="zníž. prenesená",N288,0)</f>
        <v>0</v>
      </c>
      <c r="BI288" s="101">
        <f t="shared" ref="BI288:BI306" si="103">IF(U288="nulová",N288,0)</f>
        <v>0</v>
      </c>
      <c r="BJ288" s="17" t="s">
        <v>130</v>
      </c>
      <c r="BK288" s="101">
        <f t="shared" ref="BK288:BK306" si="104">ROUND(L288*K288,2)</f>
        <v>0</v>
      </c>
      <c r="BL288" s="17" t="s">
        <v>188</v>
      </c>
      <c r="BM288" s="17" t="s">
        <v>531</v>
      </c>
    </row>
    <row r="289" spans="2:65" s="1" customFormat="1" ht="31.5" customHeight="1">
      <c r="B289" s="127"/>
      <c r="C289" s="156" t="s">
        <v>642</v>
      </c>
      <c r="D289" s="156" t="s">
        <v>151</v>
      </c>
      <c r="E289" s="157" t="s">
        <v>643</v>
      </c>
      <c r="F289" s="237" t="s">
        <v>644</v>
      </c>
      <c r="G289" s="237"/>
      <c r="H289" s="237"/>
      <c r="I289" s="237"/>
      <c r="J289" s="158" t="s">
        <v>172</v>
      </c>
      <c r="K289" s="159">
        <v>308.97800000000001</v>
      </c>
      <c r="L289" s="238">
        <v>0</v>
      </c>
      <c r="M289" s="238"/>
      <c r="N289" s="239">
        <f t="shared" si="95"/>
        <v>0</v>
      </c>
      <c r="O289" s="239"/>
      <c r="P289" s="239"/>
      <c r="Q289" s="239"/>
      <c r="R289" s="130"/>
      <c r="T289" s="160" t="s">
        <v>5</v>
      </c>
      <c r="U289" s="43" t="s">
        <v>38</v>
      </c>
      <c r="V289" s="35"/>
      <c r="W289" s="161">
        <f t="shared" si="96"/>
        <v>0</v>
      </c>
      <c r="X289" s="161">
        <v>0</v>
      </c>
      <c r="Y289" s="161">
        <f t="shared" si="97"/>
        <v>0</v>
      </c>
      <c r="Z289" s="161">
        <v>0</v>
      </c>
      <c r="AA289" s="162">
        <f t="shared" si="98"/>
        <v>0</v>
      </c>
      <c r="AR289" s="17" t="s">
        <v>188</v>
      </c>
      <c r="AT289" s="17" t="s">
        <v>151</v>
      </c>
      <c r="AU289" s="17" t="s">
        <v>130</v>
      </c>
      <c r="AY289" s="17" t="s">
        <v>150</v>
      </c>
      <c r="BE289" s="101">
        <f t="shared" si="99"/>
        <v>0</v>
      </c>
      <c r="BF289" s="101">
        <f t="shared" si="100"/>
        <v>0</v>
      </c>
      <c r="BG289" s="101">
        <f t="shared" si="101"/>
        <v>0</v>
      </c>
      <c r="BH289" s="101">
        <f t="shared" si="102"/>
        <v>0</v>
      </c>
      <c r="BI289" s="101">
        <f t="shared" si="103"/>
        <v>0</v>
      </c>
      <c r="BJ289" s="17" t="s">
        <v>130</v>
      </c>
      <c r="BK289" s="101">
        <f t="shared" si="104"/>
        <v>0</v>
      </c>
      <c r="BL289" s="17" t="s">
        <v>188</v>
      </c>
      <c r="BM289" s="17" t="s">
        <v>539</v>
      </c>
    </row>
    <row r="290" spans="2:65" s="1" customFormat="1" ht="31.5" customHeight="1">
      <c r="B290" s="127"/>
      <c r="C290" s="156" t="s">
        <v>645</v>
      </c>
      <c r="D290" s="156" t="s">
        <v>151</v>
      </c>
      <c r="E290" s="157" t="s">
        <v>646</v>
      </c>
      <c r="F290" s="237" t="s">
        <v>647</v>
      </c>
      <c r="G290" s="237"/>
      <c r="H290" s="237"/>
      <c r="I290" s="237"/>
      <c r="J290" s="158" t="s">
        <v>172</v>
      </c>
      <c r="K290" s="159">
        <v>2.2000000000000002</v>
      </c>
      <c r="L290" s="238">
        <v>0</v>
      </c>
      <c r="M290" s="238"/>
      <c r="N290" s="239">
        <f t="shared" si="95"/>
        <v>0</v>
      </c>
      <c r="O290" s="239"/>
      <c r="P290" s="239"/>
      <c r="Q290" s="239"/>
      <c r="R290" s="130"/>
      <c r="T290" s="160" t="s">
        <v>5</v>
      </c>
      <c r="U290" s="43" t="s">
        <v>38</v>
      </c>
      <c r="V290" s="35"/>
      <c r="W290" s="161">
        <f t="shared" si="96"/>
        <v>0</v>
      </c>
      <c r="X290" s="161">
        <v>0</v>
      </c>
      <c r="Y290" s="161">
        <f t="shared" si="97"/>
        <v>0</v>
      </c>
      <c r="Z290" s="161">
        <v>0</v>
      </c>
      <c r="AA290" s="162">
        <f t="shared" si="98"/>
        <v>0</v>
      </c>
      <c r="AR290" s="17" t="s">
        <v>188</v>
      </c>
      <c r="AT290" s="17" t="s">
        <v>151</v>
      </c>
      <c r="AU290" s="17" t="s">
        <v>130</v>
      </c>
      <c r="AY290" s="17" t="s">
        <v>150</v>
      </c>
      <c r="BE290" s="101">
        <f t="shared" si="99"/>
        <v>0</v>
      </c>
      <c r="BF290" s="101">
        <f t="shared" si="100"/>
        <v>0</v>
      </c>
      <c r="BG290" s="101">
        <f t="shared" si="101"/>
        <v>0</v>
      </c>
      <c r="BH290" s="101">
        <f t="shared" si="102"/>
        <v>0</v>
      </c>
      <c r="BI290" s="101">
        <f t="shared" si="103"/>
        <v>0</v>
      </c>
      <c r="BJ290" s="17" t="s">
        <v>130</v>
      </c>
      <c r="BK290" s="101">
        <f t="shared" si="104"/>
        <v>0</v>
      </c>
      <c r="BL290" s="17" t="s">
        <v>188</v>
      </c>
      <c r="BM290" s="17" t="s">
        <v>547</v>
      </c>
    </row>
    <row r="291" spans="2:65" s="1" customFormat="1" ht="44.25" customHeight="1">
      <c r="B291" s="127"/>
      <c r="C291" s="156" t="s">
        <v>648</v>
      </c>
      <c r="D291" s="156" t="s">
        <v>151</v>
      </c>
      <c r="E291" s="157" t="s">
        <v>649</v>
      </c>
      <c r="F291" s="237" t="s">
        <v>650</v>
      </c>
      <c r="G291" s="237"/>
      <c r="H291" s="237"/>
      <c r="I291" s="237"/>
      <c r="J291" s="158" t="s">
        <v>249</v>
      </c>
      <c r="K291" s="159">
        <v>78.180000000000007</v>
      </c>
      <c r="L291" s="238">
        <v>0</v>
      </c>
      <c r="M291" s="238"/>
      <c r="N291" s="239">
        <f t="shared" si="95"/>
        <v>0</v>
      </c>
      <c r="O291" s="239"/>
      <c r="P291" s="239"/>
      <c r="Q291" s="239"/>
      <c r="R291" s="130"/>
      <c r="T291" s="160" t="s">
        <v>5</v>
      </c>
      <c r="U291" s="43" t="s">
        <v>38</v>
      </c>
      <c r="V291" s="35"/>
      <c r="W291" s="161">
        <f t="shared" si="96"/>
        <v>0</v>
      </c>
      <c r="X291" s="161">
        <v>0</v>
      </c>
      <c r="Y291" s="161">
        <f t="shared" si="97"/>
        <v>0</v>
      </c>
      <c r="Z291" s="161">
        <v>0</v>
      </c>
      <c r="AA291" s="162">
        <f t="shared" si="98"/>
        <v>0</v>
      </c>
      <c r="AR291" s="17" t="s">
        <v>188</v>
      </c>
      <c r="AT291" s="17" t="s">
        <v>151</v>
      </c>
      <c r="AU291" s="17" t="s">
        <v>130</v>
      </c>
      <c r="AY291" s="17" t="s">
        <v>150</v>
      </c>
      <c r="BE291" s="101">
        <f t="shared" si="99"/>
        <v>0</v>
      </c>
      <c r="BF291" s="101">
        <f t="shared" si="100"/>
        <v>0</v>
      </c>
      <c r="BG291" s="101">
        <f t="shared" si="101"/>
        <v>0</v>
      </c>
      <c r="BH291" s="101">
        <f t="shared" si="102"/>
        <v>0</v>
      </c>
      <c r="BI291" s="101">
        <f t="shared" si="103"/>
        <v>0</v>
      </c>
      <c r="BJ291" s="17" t="s">
        <v>130</v>
      </c>
      <c r="BK291" s="101">
        <f t="shared" si="104"/>
        <v>0</v>
      </c>
      <c r="BL291" s="17" t="s">
        <v>188</v>
      </c>
      <c r="BM291" s="17" t="s">
        <v>563</v>
      </c>
    </row>
    <row r="292" spans="2:65" s="1" customFormat="1" ht="31.5" customHeight="1">
      <c r="B292" s="127"/>
      <c r="C292" s="156" t="s">
        <v>651</v>
      </c>
      <c r="D292" s="156" t="s">
        <v>151</v>
      </c>
      <c r="E292" s="157" t="s">
        <v>652</v>
      </c>
      <c r="F292" s="237" t="s">
        <v>653</v>
      </c>
      <c r="G292" s="237"/>
      <c r="H292" s="237"/>
      <c r="I292" s="237"/>
      <c r="J292" s="158" t="s">
        <v>249</v>
      </c>
      <c r="K292" s="159">
        <v>95.66</v>
      </c>
      <c r="L292" s="238">
        <v>0</v>
      </c>
      <c r="M292" s="238"/>
      <c r="N292" s="239">
        <f t="shared" si="95"/>
        <v>0</v>
      </c>
      <c r="O292" s="239"/>
      <c r="P292" s="239"/>
      <c r="Q292" s="239"/>
      <c r="R292" s="130"/>
      <c r="T292" s="160" t="s">
        <v>5</v>
      </c>
      <c r="U292" s="43" t="s">
        <v>38</v>
      </c>
      <c r="V292" s="35"/>
      <c r="W292" s="161">
        <f t="shared" si="96"/>
        <v>0</v>
      </c>
      <c r="X292" s="161">
        <v>0</v>
      </c>
      <c r="Y292" s="161">
        <f t="shared" si="97"/>
        <v>0</v>
      </c>
      <c r="Z292" s="161">
        <v>0</v>
      </c>
      <c r="AA292" s="162">
        <f t="shared" si="98"/>
        <v>0</v>
      </c>
      <c r="AR292" s="17" t="s">
        <v>188</v>
      </c>
      <c r="AT292" s="17" t="s">
        <v>151</v>
      </c>
      <c r="AU292" s="17" t="s">
        <v>130</v>
      </c>
      <c r="AY292" s="17" t="s">
        <v>150</v>
      </c>
      <c r="BE292" s="101">
        <f t="shared" si="99"/>
        <v>0</v>
      </c>
      <c r="BF292" s="101">
        <f t="shared" si="100"/>
        <v>0</v>
      </c>
      <c r="BG292" s="101">
        <f t="shared" si="101"/>
        <v>0</v>
      </c>
      <c r="BH292" s="101">
        <f t="shared" si="102"/>
        <v>0</v>
      </c>
      <c r="BI292" s="101">
        <f t="shared" si="103"/>
        <v>0</v>
      </c>
      <c r="BJ292" s="17" t="s">
        <v>130</v>
      </c>
      <c r="BK292" s="101">
        <f t="shared" si="104"/>
        <v>0</v>
      </c>
      <c r="BL292" s="17" t="s">
        <v>188</v>
      </c>
      <c r="BM292" s="17" t="s">
        <v>571</v>
      </c>
    </row>
    <row r="293" spans="2:65" s="1" customFormat="1" ht="31.5" customHeight="1">
      <c r="B293" s="127"/>
      <c r="C293" s="156" t="s">
        <v>654</v>
      </c>
      <c r="D293" s="156" t="s">
        <v>151</v>
      </c>
      <c r="E293" s="157" t="s">
        <v>655</v>
      </c>
      <c r="F293" s="237" t="s">
        <v>656</v>
      </c>
      <c r="G293" s="237"/>
      <c r="H293" s="237"/>
      <c r="I293" s="237"/>
      <c r="J293" s="158" t="s">
        <v>254</v>
      </c>
      <c r="K293" s="159">
        <v>90</v>
      </c>
      <c r="L293" s="238">
        <v>0</v>
      </c>
      <c r="M293" s="238"/>
      <c r="N293" s="239">
        <f t="shared" si="95"/>
        <v>0</v>
      </c>
      <c r="O293" s="239"/>
      <c r="P293" s="239"/>
      <c r="Q293" s="239"/>
      <c r="R293" s="130"/>
      <c r="T293" s="160" t="s">
        <v>5</v>
      </c>
      <c r="U293" s="43" t="s">
        <v>38</v>
      </c>
      <c r="V293" s="35"/>
      <c r="W293" s="161">
        <f t="shared" si="96"/>
        <v>0</v>
      </c>
      <c r="X293" s="161">
        <v>0</v>
      </c>
      <c r="Y293" s="161">
        <f t="shared" si="97"/>
        <v>0</v>
      </c>
      <c r="Z293" s="161">
        <v>0</v>
      </c>
      <c r="AA293" s="162">
        <f t="shared" si="98"/>
        <v>0</v>
      </c>
      <c r="AR293" s="17" t="s">
        <v>188</v>
      </c>
      <c r="AT293" s="17" t="s">
        <v>151</v>
      </c>
      <c r="AU293" s="17" t="s">
        <v>130</v>
      </c>
      <c r="AY293" s="17" t="s">
        <v>150</v>
      </c>
      <c r="BE293" s="101">
        <f t="shared" si="99"/>
        <v>0</v>
      </c>
      <c r="BF293" s="101">
        <f t="shared" si="100"/>
        <v>0</v>
      </c>
      <c r="BG293" s="101">
        <f t="shared" si="101"/>
        <v>0</v>
      </c>
      <c r="BH293" s="101">
        <f t="shared" si="102"/>
        <v>0</v>
      </c>
      <c r="BI293" s="101">
        <f t="shared" si="103"/>
        <v>0</v>
      </c>
      <c r="BJ293" s="17" t="s">
        <v>130</v>
      </c>
      <c r="BK293" s="101">
        <f t="shared" si="104"/>
        <v>0</v>
      </c>
      <c r="BL293" s="17" t="s">
        <v>188</v>
      </c>
      <c r="BM293" s="17" t="s">
        <v>579</v>
      </c>
    </row>
    <row r="294" spans="2:65" s="1" customFormat="1" ht="31.5" customHeight="1">
      <c r="B294" s="127"/>
      <c r="C294" s="156" t="s">
        <v>657</v>
      </c>
      <c r="D294" s="156" t="s">
        <v>151</v>
      </c>
      <c r="E294" s="157" t="s">
        <v>658</v>
      </c>
      <c r="F294" s="237" t="s">
        <v>659</v>
      </c>
      <c r="G294" s="237"/>
      <c r="H294" s="237"/>
      <c r="I294" s="237"/>
      <c r="J294" s="158" t="s">
        <v>249</v>
      </c>
      <c r="K294" s="159">
        <v>61.8</v>
      </c>
      <c r="L294" s="238">
        <v>0</v>
      </c>
      <c r="M294" s="238"/>
      <c r="N294" s="239">
        <f t="shared" si="95"/>
        <v>0</v>
      </c>
      <c r="O294" s="239"/>
      <c r="P294" s="239"/>
      <c r="Q294" s="239"/>
      <c r="R294" s="130"/>
      <c r="T294" s="160" t="s">
        <v>5</v>
      </c>
      <c r="U294" s="43" t="s">
        <v>38</v>
      </c>
      <c r="V294" s="35"/>
      <c r="W294" s="161">
        <f t="shared" si="96"/>
        <v>0</v>
      </c>
      <c r="X294" s="161">
        <v>0</v>
      </c>
      <c r="Y294" s="161">
        <f t="shared" si="97"/>
        <v>0</v>
      </c>
      <c r="Z294" s="161">
        <v>0</v>
      </c>
      <c r="AA294" s="162">
        <f t="shared" si="98"/>
        <v>0</v>
      </c>
      <c r="AR294" s="17" t="s">
        <v>188</v>
      </c>
      <c r="AT294" s="17" t="s">
        <v>151</v>
      </c>
      <c r="AU294" s="17" t="s">
        <v>130</v>
      </c>
      <c r="AY294" s="17" t="s">
        <v>150</v>
      </c>
      <c r="BE294" s="101">
        <f t="shared" si="99"/>
        <v>0</v>
      </c>
      <c r="BF294" s="101">
        <f t="shared" si="100"/>
        <v>0</v>
      </c>
      <c r="BG294" s="101">
        <f t="shared" si="101"/>
        <v>0</v>
      </c>
      <c r="BH294" s="101">
        <f t="shared" si="102"/>
        <v>0</v>
      </c>
      <c r="BI294" s="101">
        <f t="shared" si="103"/>
        <v>0</v>
      </c>
      <c r="BJ294" s="17" t="s">
        <v>130</v>
      </c>
      <c r="BK294" s="101">
        <f t="shared" si="104"/>
        <v>0</v>
      </c>
      <c r="BL294" s="17" t="s">
        <v>188</v>
      </c>
      <c r="BM294" s="17" t="s">
        <v>587</v>
      </c>
    </row>
    <row r="295" spans="2:65" s="1" customFormat="1" ht="31.5" customHeight="1">
      <c r="B295" s="127"/>
      <c r="C295" s="156" t="s">
        <v>660</v>
      </c>
      <c r="D295" s="156" t="s">
        <v>151</v>
      </c>
      <c r="E295" s="157" t="s">
        <v>661</v>
      </c>
      <c r="F295" s="237" t="s">
        <v>662</v>
      </c>
      <c r="G295" s="237"/>
      <c r="H295" s="237"/>
      <c r="I295" s="237"/>
      <c r="J295" s="158" t="s">
        <v>249</v>
      </c>
      <c r="K295" s="159">
        <v>61.62</v>
      </c>
      <c r="L295" s="238">
        <v>0</v>
      </c>
      <c r="M295" s="238"/>
      <c r="N295" s="239">
        <f t="shared" si="95"/>
        <v>0</v>
      </c>
      <c r="O295" s="239"/>
      <c r="P295" s="239"/>
      <c r="Q295" s="239"/>
      <c r="R295" s="130"/>
      <c r="T295" s="160" t="s">
        <v>5</v>
      </c>
      <c r="U295" s="43" t="s">
        <v>38</v>
      </c>
      <c r="V295" s="35"/>
      <c r="W295" s="161">
        <f t="shared" si="96"/>
        <v>0</v>
      </c>
      <c r="X295" s="161">
        <v>0</v>
      </c>
      <c r="Y295" s="161">
        <f t="shared" si="97"/>
        <v>0</v>
      </c>
      <c r="Z295" s="161">
        <v>0</v>
      </c>
      <c r="AA295" s="162">
        <f t="shared" si="98"/>
        <v>0</v>
      </c>
      <c r="AR295" s="17" t="s">
        <v>188</v>
      </c>
      <c r="AT295" s="17" t="s">
        <v>151</v>
      </c>
      <c r="AU295" s="17" t="s">
        <v>130</v>
      </c>
      <c r="AY295" s="17" t="s">
        <v>150</v>
      </c>
      <c r="BE295" s="101">
        <f t="shared" si="99"/>
        <v>0</v>
      </c>
      <c r="BF295" s="101">
        <f t="shared" si="100"/>
        <v>0</v>
      </c>
      <c r="BG295" s="101">
        <f t="shared" si="101"/>
        <v>0</v>
      </c>
      <c r="BH295" s="101">
        <f t="shared" si="102"/>
        <v>0</v>
      </c>
      <c r="BI295" s="101">
        <f t="shared" si="103"/>
        <v>0</v>
      </c>
      <c r="BJ295" s="17" t="s">
        <v>130</v>
      </c>
      <c r="BK295" s="101">
        <f t="shared" si="104"/>
        <v>0</v>
      </c>
      <c r="BL295" s="17" t="s">
        <v>188</v>
      </c>
      <c r="BM295" s="17" t="s">
        <v>595</v>
      </c>
    </row>
    <row r="296" spans="2:65" s="1" customFormat="1" ht="31.5" customHeight="1">
      <c r="B296" s="127"/>
      <c r="C296" s="156" t="s">
        <v>663</v>
      </c>
      <c r="D296" s="156" t="s">
        <v>151</v>
      </c>
      <c r="E296" s="157" t="s">
        <v>664</v>
      </c>
      <c r="F296" s="237" t="s">
        <v>665</v>
      </c>
      <c r="G296" s="237"/>
      <c r="H296" s="237"/>
      <c r="I296" s="237"/>
      <c r="J296" s="158" t="s">
        <v>249</v>
      </c>
      <c r="K296" s="159">
        <v>40</v>
      </c>
      <c r="L296" s="238">
        <v>0</v>
      </c>
      <c r="M296" s="238"/>
      <c r="N296" s="239">
        <f t="shared" si="95"/>
        <v>0</v>
      </c>
      <c r="O296" s="239"/>
      <c r="P296" s="239"/>
      <c r="Q296" s="239"/>
      <c r="R296" s="130"/>
      <c r="T296" s="160" t="s">
        <v>5</v>
      </c>
      <c r="U296" s="43" t="s">
        <v>38</v>
      </c>
      <c r="V296" s="35"/>
      <c r="W296" s="161">
        <f t="shared" si="96"/>
        <v>0</v>
      </c>
      <c r="X296" s="161">
        <v>0</v>
      </c>
      <c r="Y296" s="161">
        <f t="shared" si="97"/>
        <v>0</v>
      </c>
      <c r="Z296" s="161">
        <v>0</v>
      </c>
      <c r="AA296" s="162">
        <f t="shared" si="98"/>
        <v>0</v>
      </c>
      <c r="AR296" s="17" t="s">
        <v>188</v>
      </c>
      <c r="AT296" s="17" t="s">
        <v>151</v>
      </c>
      <c r="AU296" s="17" t="s">
        <v>130</v>
      </c>
      <c r="AY296" s="17" t="s">
        <v>150</v>
      </c>
      <c r="BE296" s="101">
        <f t="shared" si="99"/>
        <v>0</v>
      </c>
      <c r="BF296" s="101">
        <f t="shared" si="100"/>
        <v>0</v>
      </c>
      <c r="BG296" s="101">
        <f t="shared" si="101"/>
        <v>0</v>
      </c>
      <c r="BH296" s="101">
        <f t="shared" si="102"/>
        <v>0</v>
      </c>
      <c r="BI296" s="101">
        <f t="shared" si="103"/>
        <v>0</v>
      </c>
      <c r="BJ296" s="17" t="s">
        <v>130</v>
      </c>
      <c r="BK296" s="101">
        <f t="shared" si="104"/>
        <v>0</v>
      </c>
      <c r="BL296" s="17" t="s">
        <v>188</v>
      </c>
      <c r="BM296" s="17" t="s">
        <v>603</v>
      </c>
    </row>
    <row r="297" spans="2:65" s="1" customFormat="1" ht="31.5" customHeight="1">
      <c r="B297" s="127"/>
      <c r="C297" s="156" t="s">
        <v>666</v>
      </c>
      <c r="D297" s="156" t="s">
        <v>151</v>
      </c>
      <c r="E297" s="157" t="s">
        <v>667</v>
      </c>
      <c r="F297" s="237" t="s">
        <v>668</v>
      </c>
      <c r="G297" s="237"/>
      <c r="H297" s="237"/>
      <c r="I297" s="237"/>
      <c r="J297" s="158" t="s">
        <v>249</v>
      </c>
      <c r="K297" s="159">
        <v>61.8</v>
      </c>
      <c r="L297" s="238">
        <v>0</v>
      </c>
      <c r="M297" s="238"/>
      <c r="N297" s="239">
        <f t="shared" si="95"/>
        <v>0</v>
      </c>
      <c r="O297" s="239"/>
      <c r="P297" s="239"/>
      <c r="Q297" s="239"/>
      <c r="R297" s="130"/>
      <c r="T297" s="160" t="s">
        <v>5</v>
      </c>
      <c r="U297" s="43" t="s">
        <v>38</v>
      </c>
      <c r="V297" s="35"/>
      <c r="W297" s="161">
        <f t="shared" si="96"/>
        <v>0</v>
      </c>
      <c r="X297" s="161">
        <v>4.0000000000000001E-3</v>
      </c>
      <c r="Y297" s="161">
        <f t="shared" si="97"/>
        <v>0.2472</v>
      </c>
      <c r="Z297" s="161">
        <v>0</v>
      </c>
      <c r="AA297" s="162">
        <f t="shared" si="98"/>
        <v>0</v>
      </c>
      <c r="AR297" s="17" t="s">
        <v>188</v>
      </c>
      <c r="AT297" s="17" t="s">
        <v>151</v>
      </c>
      <c r="AU297" s="17" t="s">
        <v>130</v>
      </c>
      <c r="AY297" s="17" t="s">
        <v>150</v>
      </c>
      <c r="BE297" s="101">
        <f t="shared" si="99"/>
        <v>0</v>
      </c>
      <c r="BF297" s="101">
        <f t="shared" si="100"/>
        <v>0</v>
      </c>
      <c r="BG297" s="101">
        <f t="shared" si="101"/>
        <v>0</v>
      </c>
      <c r="BH297" s="101">
        <f t="shared" si="102"/>
        <v>0</v>
      </c>
      <c r="BI297" s="101">
        <f t="shared" si="103"/>
        <v>0</v>
      </c>
      <c r="BJ297" s="17" t="s">
        <v>130</v>
      </c>
      <c r="BK297" s="101">
        <f t="shared" si="104"/>
        <v>0</v>
      </c>
      <c r="BL297" s="17" t="s">
        <v>188</v>
      </c>
      <c r="BM297" s="17" t="s">
        <v>669</v>
      </c>
    </row>
    <row r="298" spans="2:65" s="1" customFormat="1" ht="22.5" customHeight="1">
      <c r="B298" s="127"/>
      <c r="C298" s="156" t="s">
        <v>670</v>
      </c>
      <c r="D298" s="156" t="s">
        <v>151</v>
      </c>
      <c r="E298" s="157" t="s">
        <v>671</v>
      </c>
      <c r="F298" s="237" t="s">
        <v>672</v>
      </c>
      <c r="G298" s="237"/>
      <c r="H298" s="237"/>
      <c r="I298" s="237"/>
      <c r="J298" s="158" t="s">
        <v>249</v>
      </c>
      <c r="K298" s="159">
        <v>78.180000000000007</v>
      </c>
      <c r="L298" s="238">
        <v>0</v>
      </c>
      <c r="M298" s="238"/>
      <c r="N298" s="239">
        <f t="shared" si="95"/>
        <v>0</v>
      </c>
      <c r="O298" s="239"/>
      <c r="P298" s="239"/>
      <c r="Q298" s="239"/>
      <c r="R298" s="130"/>
      <c r="T298" s="160" t="s">
        <v>5</v>
      </c>
      <c r="U298" s="43" t="s">
        <v>38</v>
      </c>
      <c r="V298" s="35"/>
      <c r="W298" s="161">
        <f t="shared" si="96"/>
        <v>0</v>
      </c>
      <c r="X298" s="161">
        <v>5.0410799999999999E-3</v>
      </c>
      <c r="Y298" s="161">
        <f t="shared" si="97"/>
        <v>0.39411163440000002</v>
      </c>
      <c r="Z298" s="161">
        <v>0</v>
      </c>
      <c r="AA298" s="162">
        <f t="shared" si="98"/>
        <v>0</v>
      </c>
      <c r="AR298" s="17" t="s">
        <v>188</v>
      </c>
      <c r="AT298" s="17" t="s">
        <v>151</v>
      </c>
      <c r="AU298" s="17" t="s">
        <v>130</v>
      </c>
      <c r="AY298" s="17" t="s">
        <v>150</v>
      </c>
      <c r="BE298" s="101">
        <f t="shared" si="99"/>
        <v>0</v>
      </c>
      <c r="BF298" s="101">
        <f t="shared" si="100"/>
        <v>0</v>
      </c>
      <c r="BG298" s="101">
        <f t="shared" si="101"/>
        <v>0</v>
      </c>
      <c r="BH298" s="101">
        <f t="shared" si="102"/>
        <v>0</v>
      </c>
      <c r="BI298" s="101">
        <f t="shared" si="103"/>
        <v>0</v>
      </c>
      <c r="BJ298" s="17" t="s">
        <v>130</v>
      </c>
      <c r="BK298" s="101">
        <f t="shared" si="104"/>
        <v>0</v>
      </c>
      <c r="BL298" s="17" t="s">
        <v>188</v>
      </c>
      <c r="BM298" s="17" t="s">
        <v>619</v>
      </c>
    </row>
    <row r="299" spans="2:65" s="1" customFormat="1" ht="31.5" customHeight="1">
      <c r="B299" s="127"/>
      <c r="C299" s="156" t="s">
        <v>673</v>
      </c>
      <c r="D299" s="156" t="s">
        <v>151</v>
      </c>
      <c r="E299" s="157" t="s">
        <v>674</v>
      </c>
      <c r="F299" s="237" t="s">
        <v>675</v>
      </c>
      <c r="G299" s="237"/>
      <c r="H299" s="237"/>
      <c r="I299" s="237"/>
      <c r="J299" s="158" t="s">
        <v>249</v>
      </c>
      <c r="K299" s="159">
        <v>96.21</v>
      </c>
      <c r="L299" s="238">
        <v>0</v>
      </c>
      <c r="M299" s="238"/>
      <c r="N299" s="239">
        <f t="shared" si="95"/>
        <v>0</v>
      </c>
      <c r="O299" s="239"/>
      <c r="P299" s="239"/>
      <c r="Q299" s="239"/>
      <c r="R299" s="130"/>
      <c r="T299" s="160" t="s">
        <v>5</v>
      </c>
      <c r="U299" s="43" t="s">
        <v>38</v>
      </c>
      <c r="V299" s="35"/>
      <c r="W299" s="161">
        <f t="shared" si="96"/>
        <v>0</v>
      </c>
      <c r="X299" s="161">
        <v>5.8999999999999999E-3</v>
      </c>
      <c r="Y299" s="161">
        <f t="shared" si="97"/>
        <v>0.567639</v>
      </c>
      <c r="Z299" s="161">
        <v>0</v>
      </c>
      <c r="AA299" s="162">
        <f t="shared" si="98"/>
        <v>0</v>
      </c>
      <c r="AR299" s="17" t="s">
        <v>188</v>
      </c>
      <c r="AT299" s="17" t="s">
        <v>151</v>
      </c>
      <c r="AU299" s="17" t="s">
        <v>130</v>
      </c>
      <c r="AY299" s="17" t="s">
        <v>150</v>
      </c>
      <c r="BE299" s="101">
        <f t="shared" si="99"/>
        <v>0</v>
      </c>
      <c r="BF299" s="101">
        <f t="shared" si="100"/>
        <v>0</v>
      </c>
      <c r="BG299" s="101">
        <f t="shared" si="101"/>
        <v>0</v>
      </c>
      <c r="BH299" s="101">
        <f t="shared" si="102"/>
        <v>0</v>
      </c>
      <c r="BI299" s="101">
        <f t="shared" si="103"/>
        <v>0</v>
      </c>
      <c r="BJ299" s="17" t="s">
        <v>130</v>
      </c>
      <c r="BK299" s="101">
        <f t="shared" si="104"/>
        <v>0</v>
      </c>
      <c r="BL299" s="17" t="s">
        <v>188</v>
      </c>
      <c r="BM299" s="17" t="s">
        <v>676</v>
      </c>
    </row>
    <row r="300" spans="2:65" s="1" customFormat="1" ht="31.5" customHeight="1">
      <c r="B300" s="127"/>
      <c r="C300" s="156" t="s">
        <v>677</v>
      </c>
      <c r="D300" s="156" t="s">
        <v>151</v>
      </c>
      <c r="E300" s="157" t="s">
        <v>678</v>
      </c>
      <c r="F300" s="237" t="s">
        <v>679</v>
      </c>
      <c r="G300" s="237"/>
      <c r="H300" s="237"/>
      <c r="I300" s="237"/>
      <c r="J300" s="158" t="s">
        <v>249</v>
      </c>
      <c r="K300" s="159">
        <v>61.62</v>
      </c>
      <c r="L300" s="238">
        <v>0</v>
      </c>
      <c r="M300" s="238"/>
      <c r="N300" s="239">
        <f t="shared" si="95"/>
        <v>0</v>
      </c>
      <c r="O300" s="239"/>
      <c r="P300" s="239"/>
      <c r="Q300" s="239"/>
      <c r="R300" s="130"/>
      <c r="T300" s="160" t="s">
        <v>5</v>
      </c>
      <c r="U300" s="43" t="s">
        <v>38</v>
      </c>
      <c r="V300" s="35"/>
      <c r="W300" s="161">
        <f t="shared" si="96"/>
        <v>0</v>
      </c>
      <c r="X300" s="161">
        <v>7.7799999999999996E-3</v>
      </c>
      <c r="Y300" s="161">
        <f t="shared" si="97"/>
        <v>0.47940359999999993</v>
      </c>
      <c r="Z300" s="161">
        <v>0</v>
      </c>
      <c r="AA300" s="162">
        <f t="shared" si="98"/>
        <v>0</v>
      </c>
      <c r="AR300" s="17" t="s">
        <v>188</v>
      </c>
      <c r="AT300" s="17" t="s">
        <v>151</v>
      </c>
      <c r="AU300" s="17" t="s">
        <v>130</v>
      </c>
      <c r="AY300" s="17" t="s">
        <v>150</v>
      </c>
      <c r="BE300" s="101">
        <f t="shared" si="99"/>
        <v>0</v>
      </c>
      <c r="BF300" s="101">
        <f t="shared" si="100"/>
        <v>0</v>
      </c>
      <c r="BG300" s="101">
        <f t="shared" si="101"/>
        <v>0</v>
      </c>
      <c r="BH300" s="101">
        <f t="shared" si="102"/>
        <v>0</v>
      </c>
      <c r="BI300" s="101">
        <f t="shared" si="103"/>
        <v>0</v>
      </c>
      <c r="BJ300" s="17" t="s">
        <v>130</v>
      </c>
      <c r="BK300" s="101">
        <f t="shared" si="104"/>
        <v>0</v>
      </c>
      <c r="BL300" s="17" t="s">
        <v>188</v>
      </c>
      <c r="BM300" s="17" t="s">
        <v>680</v>
      </c>
    </row>
    <row r="301" spans="2:65" s="1" customFormat="1" ht="31.5" customHeight="1">
      <c r="B301" s="127"/>
      <c r="C301" s="156" t="s">
        <v>681</v>
      </c>
      <c r="D301" s="156" t="s">
        <v>151</v>
      </c>
      <c r="E301" s="157" t="s">
        <v>682</v>
      </c>
      <c r="F301" s="237" t="s">
        <v>683</v>
      </c>
      <c r="G301" s="237"/>
      <c r="H301" s="237"/>
      <c r="I301" s="237"/>
      <c r="J301" s="158" t="s">
        <v>249</v>
      </c>
      <c r="K301" s="159">
        <v>40</v>
      </c>
      <c r="L301" s="238">
        <v>0</v>
      </c>
      <c r="M301" s="238"/>
      <c r="N301" s="239">
        <f t="shared" si="95"/>
        <v>0</v>
      </c>
      <c r="O301" s="239"/>
      <c r="P301" s="239"/>
      <c r="Q301" s="239"/>
      <c r="R301" s="130"/>
      <c r="T301" s="160" t="s">
        <v>5</v>
      </c>
      <c r="U301" s="43" t="s">
        <v>38</v>
      </c>
      <c r="V301" s="35"/>
      <c r="W301" s="161">
        <f t="shared" si="96"/>
        <v>0</v>
      </c>
      <c r="X301" s="161">
        <v>2.0528E-3</v>
      </c>
      <c r="Y301" s="161">
        <f t="shared" si="97"/>
        <v>8.2112000000000004E-2</v>
      </c>
      <c r="Z301" s="161">
        <v>0</v>
      </c>
      <c r="AA301" s="162">
        <f t="shared" si="98"/>
        <v>0</v>
      </c>
      <c r="AR301" s="17" t="s">
        <v>188</v>
      </c>
      <c r="AT301" s="17" t="s">
        <v>151</v>
      </c>
      <c r="AU301" s="17" t="s">
        <v>130</v>
      </c>
      <c r="AY301" s="17" t="s">
        <v>150</v>
      </c>
      <c r="BE301" s="101">
        <f t="shared" si="99"/>
        <v>0</v>
      </c>
      <c r="BF301" s="101">
        <f t="shared" si="100"/>
        <v>0</v>
      </c>
      <c r="BG301" s="101">
        <f t="shared" si="101"/>
        <v>0</v>
      </c>
      <c r="BH301" s="101">
        <f t="shared" si="102"/>
        <v>0</v>
      </c>
      <c r="BI301" s="101">
        <f t="shared" si="103"/>
        <v>0</v>
      </c>
      <c r="BJ301" s="17" t="s">
        <v>130</v>
      </c>
      <c r="BK301" s="101">
        <f t="shared" si="104"/>
        <v>0</v>
      </c>
      <c r="BL301" s="17" t="s">
        <v>188</v>
      </c>
      <c r="BM301" s="17" t="s">
        <v>642</v>
      </c>
    </row>
    <row r="302" spans="2:65" s="1" customFormat="1" ht="31.5" customHeight="1">
      <c r="B302" s="127"/>
      <c r="C302" s="156" t="s">
        <v>684</v>
      </c>
      <c r="D302" s="156" t="s">
        <v>151</v>
      </c>
      <c r="E302" s="157" t="s">
        <v>685</v>
      </c>
      <c r="F302" s="237" t="s">
        <v>686</v>
      </c>
      <c r="G302" s="237"/>
      <c r="H302" s="237"/>
      <c r="I302" s="237"/>
      <c r="J302" s="158" t="s">
        <v>254</v>
      </c>
      <c r="K302" s="159">
        <v>14</v>
      </c>
      <c r="L302" s="238">
        <v>0</v>
      </c>
      <c r="M302" s="238"/>
      <c r="N302" s="239">
        <f t="shared" si="95"/>
        <v>0</v>
      </c>
      <c r="O302" s="239"/>
      <c r="P302" s="239"/>
      <c r="Q302" s="239"/>
      <c r="R302" s="130"/>
      <c r="T302" s="160" t="s">
        <v>5</v>
      </c>
      <c r="U302" s="43" t="s">
        <v>38</v>
      </c>
      <c r="V302" s="35"/>
      <c r="W302" s="161">
        <f t="shared" si="96"/>
        <v>0</v>
      </c>
      <c r="X302" s="161">
        <v>3.9100000000000002E-4</v>
      </c>
      <c r="Y302" s="161">
        <f t="shared" si="97"/>
        <v>5.4740000000000006E-3</v>
      </c>
      <c r="Z302" s="161">
        <v>0</v>
      </c>
      <c r="AA302" s="162">
        <f t="shared" si="98"/>
        <v>0</v>
      </c>
      <c r="AR302" s="17" t="s">
        <v>188</v>
      </c>
      <c r="AT302" s="17" t="s">
        <v>151</v>
      </c>
      <c r="AU302" s="17" t="s">
        <v>130</v>
      </c>
      <c r="AY302" s="17" t="s">
        <v>150</v>
      </c>
      <c r="BE302" s="101">
        <f t="shared" si="99"/>
        <v>0</v>
      </c>
      <c r="BF302" s="101">
        <f t="shared" si="100"/>
        <v>0</v>
      </c>
      <c r="BG302" s="101">
        <f t="shared" si="101"/>
        <v>0</v>
      </c>
      <c r="BH302" s="101">
        <f t="shared" si="102"/>
        <v>0</v>
      </c>
      <c r="BI302" s="101">
        <f t="shared" si="103"/>
        <v>0</v>
      </c>
      <c r="BJ302" s="17" t="s">
        <v>130</v>
      </c>
      <c r="BK302" s="101">
        <f t="shared" si="104"/>
        <v>0</v>
      </c>
      <c r="BL302" s="17" t="s">
        <v>188</v>
      </c>
      <c r="BM302" s="17" t="s">
        <v>648</v>
      </c>
    </row>
    <row r="303" spans="2:65" s="1" customFormat="1" ht="31.5" customHeight="1">
      <c r="B303" s="127"/>
      <c r="C303" s="156" t="s">
        <v>687</v>
      </c>
      <c r="D303" s="156" t="s">
        <v>151</v>
      </c>
      <c r="E303" s="157" t="s">
        <v>688</v>
      </c>
      <c r="F303" s="237" t="s">
        <v>689</v>
      </c>
      <c r="G303" s="237"/>
      <c r="H303" s="237"/>
      <c r="I303" s="237"/>
      <c r="J303" s="158" t="s">
        <v>254</v>
      </c>
      <c r="K303" s="159">
        <v>7</v>
      </c>
      <c r="L303" s="238">
        <v>0</v>
      </c>
      <c r="M303" s="238"/>
      <c r="N303" s="239">
        <f t="shared" si="95"/>
        <v>0</v>
      </c>
      <c r="O303" s="239"/>
      <c r="P303" s="239"/>
      <c r="Q303" s="239"/>
      <c r="R303" s="130"/>
      <c r="T303" s="160" t="s">
        <v>5</v>
      </c>
      <c r="U303" s="43" t="s">
        <v>38</v>
      </c>
      <c r="V303" s="35"/>
      <c r="W303" s="161">
        <f t="shared" si="96"/>
        <v>0</v>
      </c>
      <c r="X303" s="161">
        <v>3.9100000000000002E-4</v>
      </c>
      <c r="Y303" s="161">
        <f t="shared" si="97"/>
        <v>2.7370000000000003E-3</v>
      </c>
      <c r="Z303" s="161">
        <v>0</v>
      </c>
      <c r="AA303" s="162">
        <f t="shared" si="98"/>
        <v>0</v>
      </c>
      <c r="AR303" s="17" t="s">
        <v>188</v>
      </c>
      <c r="AT303" s="17" t="s">
        <v>151</v>
      </c>
      <c r="AU303" s="17" t="s">
        <v>130</v>
      </c>
      <c r="AY303" s="17" t="s">
        <v>150</v>
      </c>
      <c r="BE303" s="101">
        <f t="shared" si="99"/>
        <v>0</v>
      </c>
      <c r="BF303" s="101">
        <f t="shared" si="100"/>
        <v>0</v>
      </c>
      <c r="BG303" s="101">
        <f t="shared" si="101"/>
        <v>0</v>
      </c>
      <c r="BH303" s="101">
        <f t="shared" si="102"/>
        <v>0</v>
      </c>
      <c r="BI303" s="101">
        <f t="shared" si="103"/>
        <v>0</v>
      </c>
      <c r="BJ303" s="17" t="s">
        <v>130</v>
      </c>
      <c r="BK303" s="101">
        <f t="shared" si="104"/>
        <v>0</v>
      </c>
      <c r="BL303" s="17" t="s">
        <v>188</v>
      </c>
      <c r="BM303" s="17" t="s">
        <v>654</v>
      </c>
    </row>
    <row r="304" spans="2:65" s="1" customFormat="1" ht="31.5" customHeight="1">
      <c r="B304" s="127"/>
      <c r="C304" s="156" t="s">
        <v>690</v>
      </c>
      <c r="D304" s="156" t="s">
        <v>151</v>
      </c>
      <c r="E304" s="157" t="s">
        <v>691</v>
      </c>
      <c r="F304" s="237" t="s">
        <v>692</v>
      </c>
      <c r="G304" s="237"/>
      <c r="H304" s="237"/>
      <c r="I304" s="237"/>
      <c r="J304" s="158" t="s">
        <v>249</v>
      </c>
      <c r="K304" s="159">
        <v>95.66</v>
      </c>
      <c r="L304" s="238">
        <v>0</v>
      </c>
      <c r="M304" s="238"/>
      <c r="N304" s="239">
        <f t="shared" si="95"/>
        <v>0</v>
      </c>
      <c r="O304" s="239"/>
      <c r="P304" s="239"/>
      <c r="Q304" s="239"/>
      <c r="R304" s="130"/>
      <c r="T304" s="160" t="s">
        <v>5</v>
      </c>
      <c r="U304" s="43" t="s">
        <v>38</v>
      </c>
      <c r="V304" s="35"/>
      <c r="W304" s="161">
        <f t="shared" si="96"/>
        <v>0</v>
      </c>
      <c r="X304" s="161">
        <v>1.6448299999999999E-3</v>
      </c>
      <c r="Y304" s="161">
        <f t="shared" si="97"/>
        <v>0.15734443779999999</v>
      </c>
      <c r="Z304" s="161">
        <v>0</v>
      </c>
      <c r="AA304" s="162">
        <f t="shared" si="98"/>
        <v>0</v>
      </c>
      <c r="AR304" s="17" t="s">
        <v>188</v>
      </c>
      <c r="AT304" s="17" t="s">
        <v>151</v>
      </c>
      <c r="AU304" s="17" t="s">
        <v>130</v>
      </c>
      <c r="AY304" s="17" t="s">
        <v>150</v>
      </c>
      <c r="BE304" s="101">
        <f t="shared" si="99"/>
        <v>0</v>
      </c>
      <c r="BF304" s="101">
        <f t="shared" si="100"/>
        <v>0</v>
      </c>
      <c r="BG304" s="101">
        <f t="shared" si="101"/>
        <v>0</v>
      </c>
      <c r="BH304" s="101">
        <f t="shared" si="102"/>
        <v>0</v>
      </c>
      <c r="BI304" s="101">
        <f t="shared" si="103"/>
        <v>0</v>
      </c>
      <c r="BJ304" s="17" t="s">
        <v>130</v>
      </c>
      <c r="BK304" s="101">
        <f t="shared" si="104"/>
        <v>0</v>
      </c>
      <c r="BL304" s="17" t="s">
        <v>188</v>
      </c>
      <c r="BM304" s="17" t="s">
        <v>660</v>
      </c>
    </row>
    <row r="305" spans="2:65" s="1" customFormat="1" ht="31.5" customHeight="1">
      <c r="B305" s="127"/>
      <c r="C305" s="156" t="s">
        <v>693</v>
      </c>
      <c r="D305" s="156" t="s">
        <v>151</v>
      </c>
      <c r="E305" s="157" t="s">
        <v>694</v>
      </c>
      <c r="F305" s="237" t="s">
        <v>695</v>
      </c>
      <c r="G305" s="237"/>
      <c r="H305" s="237"/>
      <c r="I305" s="237"/>
      <c r="J305" s="158" t="s">
        <v>254</v>
      </c>
      <c r="K305" s="159">
        <v>7</v>
      </c>
      <c r="L305" s="238">
        <v>0</v>
      </c>
      <c r="M305" s="238"/>
      <c r="N305" s="239">
        <f t="shared" si="95"/>
        <v>0</v>
      </c>
      <c r="O305" s="239"/>
      <c r="P305" s="239"/>
      <c r="Q305" s="239"/>
      <c r="R305" s="130"/>
      <c r="T305" s="160" t="s">
        <v>5</v>
      </c>
      <c r="U305" s="43" t="s">
        <v>38</v>
      </c>
      <c r="V305" s="35"/>
      <c r="W305" s="161">
        <f t="shared" si="96"/>
        <v>0</v>
      </c>
      <c r="X305" s="161">
        <v>3.6259999999999998E-4</v>
      </c>
      <c r="Y305" s="161">
        <f t="shared" si="97"/>
        <v>2.5382E-3</v>
      </c>
      <c r="Z305" s="161">
        <v>0</v>
      </c>
      <c r="AA305" s="162">
        <f t="shared" si="98"/>
        <v>0</v>
      </c>
      <c r="AR305" s="17" t="s">
        <v>188</v>
      </c>
      <c r="AT305" s="17" t="s">
        <v>151</v>
      </c>
      <c r="AU305" s="17" t="s">
        <v>130</v>
      </c>
      <c r="AY305" s="17" t="s">
        <v>150</v>
      </c>
      <c r="BE305" s="101">
        <f t="shared" si="99"/>
        <v>0</v>
      </c>
      <c r="BF305" s="101">
        <f t="shared" si="100"/>
        <v>0</v>
      </c>
      <c r="BG305" s="101">
        <f t="shared" si="101"/>
        <v>0</v>
      </c>
      <c r="BH305" s="101">
        <f t="shared" si="102"/>
        <v>0</v>
      </c>
      <c r="BI305" s="101">
        <f t="shared" si="103"/>
        <v>0</v>
      </c>
      <c r="BJ305" s="17" t="s">
        <v>130</v>
      </c>
      <c r="BK305" s="101">
        <f t="shared" si="104"/>
        <v>0</v>
      </c>
      <c r="BL305" s="17" t="s">
        <v>188</v>
      </c>
      <c r="BM305" s="17" t="s">
        <v>666</v>
      </c>
    </row>
    <row r="306" spans="2:65" s="1" customFormat="1" ht="31.5" customHeight="1">
      <c r="B306" s="127"/>
      <c r="C306" s="156" t="s">
        <v>696</v>
      </c>
      <c r="D306" s="156" t="s">
        <v>151</v>
      </c>
      <c r="E306" s="157" t="s">
        <v>697</v>
      </c>
      <c r="F306" s="237" t="s">
        <v>698</v>
      </c>
      <c r="G306" s="237"/>
      <c r="H306" s="237"/>
      <c r="I306" s="237"/>
      <c r="J306" s="158" t="s">
        <v>358</v>
      </c>
      <c r="K306" s="167">
        <v>0</v>
      </c>
      <c r="L306" s="238">
        <v>0</v>
      </c>
      <c r="M306" s="238"/>
      <c r="N306" s="239">
        <f t="shared" si="95"/>
        <v>0</v>
      </c>
      <c r="O306" s="239"/>
      <c r="P306" s="239"/>
      <c r="Q306" s="239"/>
      <c r="R306" s="130"/>
      <c r="T306" s="160" t="s">
        <v>5</v>
      </c>
      <c r="U306" s="43" t="s">
        <v>38</v>
      </c>
      <c r="V306" s="35"/>
      <c r="W306" s="161">
        <f t="shared" si="96"/>
        <v>0</v>
      </c>
      <c r="X306" s="161">
        <v>0</v>
      </c>
      <c r="Y306" s="161">
        <f t="shared" si="97"/>
        <v>0</v>
      </c>
      <c r="Z306" s="161">
        <v>0</v>
      </c>
      <c r="AA306" s="162">
        <f t="shared" si="98"/>
        <v>0</v>
      </c>
      <c r="AR306" s="17" t="s">
        <v>188</v>
      </c>
      <c r="AT306" s="17" t="s">
        <v>151</v>
      </c>
      <c r="AU306" s="17" t="s">
        <v>130</v>
      </c>
      <c r="AY306" s="17" t="s">
        <v>150</v>
      </c>
      <c r="BE306" s="101">
        <f t="shared" si="99"/>
        <v>0</v>
      </c>
      <c r="BF306" s="101">
        <f t="shared" si="100"/>
        <v>0</v>
      </c>
      <c r="BG306" s="101">
        <f t="shared" si="101"/>
        <v>0</v>
      </c>
      <c r="BH306" s="101">
        <f t="shared" si="102"/>
        <v>0</v>
      </c>
      <c r="BI306" s="101">
        <f t="shared" si="103"/>
        <v>0</v>
      </c>
      <c r="BJ306" s="17" t="s">
        <v>130</v>
      </c>
      <c r="BK306" s="101">
        <f t="shared" si="104"/>
        <v>0</v>
      </c>
      <c r="BL306" s="17" t="s">
        <v>188</v>
      </c>
      <c r="BM306" s="17" t="s">
        <v>673</v>
      </c>
    </row>
    <row r="307" spans="2:65" s="9" customFormat="1" ht="29.85" customHeight="1">
      <c r="B307" s="145"/>
      <c r="C307" s="146"/>
      <c r="D307" s="155" t="s">
        <v>119</v>
      </c>
      <c r="E307" s="155"/>
      <c r="F307" s="155"/>
      <c r="G307" s="155"/>
      <c r="H307" s="155"/>
      <c r="I307" s="155"/>
      <c r="J307" s="155"/>
      <c r="K307" s="155"/>
      <c r="L307" s="155"/>
      <c r="M307" s="155"/>
      <c r="N307" s="243">
        <f>BK307</f>
        <v>0</v>
      </c>
      <c r="O307" s="244"/>
      <c r="P307" s="244"/>
      <c r="Q307" s="244"/>
      <c r="R307" s="148"/>
      <c r="T307" s="149"/>
      <c r="U307" s="146"/>
      <c r="V307" s="146"/>
      <c r="W307" s="150">
        <f>SUM(W308:W337)</f>
        <v>0</v>
      </c>
      <c r="X307" s="146"/>
      <c r="Y307" s="150">
        <f>SUM(Y308:Y337)</f>
        <v>5.18307E-2</v>
      </c>
      <c r="Z307" s="146"/>
      <c r="AA307" s="151">
        <f>SUM(AA308:AA337)</f>
        <v>0</v>
      </c>
      <c r="AR307" s="152" t="s">
        <v>130</v>
      </c>
      <c r="AT307" s="153" t="s">
        <v>70</v>
      </c>
      <c r="AU307" s="153" t="s">
        <v>79</v>
      </c>
      <c r="AY307" s="152" t="s">
        <v>150</v>
      </c>
      <c r="BK307" s="154">
        <f>SUM(BK308:BK337)</f>
        <v>0</v>
      </c>
    </row>
    <row r="308" spans="2:65" s="1" customFormat="1" ht="31.5" customHeight="1">
      <c r="B308" s="127"/>
      <c r="C308" s="156" t="s">
        <v>699</v>
      </c>
      <c r="D308" s="156" t="s">
        <v>151</v>
      </c>
      <c r="E308" s="157" t="s">
        <v>700</v>
      </c>
      <c r="F308" s="237" t="s">
        <v>701</v>
      </c>
      <c r="G308" s="237"/>
      <c r="H308" s="237"/>
      <c r="I308" s="237"/>
      <c r="J308" s="158" t="s">
        <v>249</v>
      </c>
      <c r="K308" s="159">
        <v>212.28</v>
      </c>
      <c r="L308" s="238">
        <v>0</v>
      </c>
      <c r="M308" s="238"/>
      <c r="N308" s="239">
        <f t="shared" ref="N308:N337" si="105">ROUND(L308*K308,2)</f>
        <v>0</v>
      </c>
      <c r="O308" s="239"/>
      <c r="P308" s="239"/>
      <c r="Q308" s="239"/>
      <c r="R308" s="130"/>
      <c r="T308" s="160" t="s">
        <v>5</v>
      </c>
      <c r="U308" s="43" t="s">
        <v>38</v>
      </c>
      <c r="V308" s="35"/>
      <c r="W308" s="161">
        <f t="shared" ref="W308:W337" si="106">V308*K308</f>
        <v>0</v>
      </c>
      <c r="X308" s="161">
        <v>0</v>
      </c>
      <c r="Y308" s="161">
        <f t="shared" ref="Y308:Y337" si="107">X308*K308</f>
        <v>0</v>
      </c>
      <c r="Z308" s="161">
        <v>0</v>
      </c>
      <c r="AA308" s="162">
        <f t="shared" ref="AA308:AA337" si="108">Z308*K308</f>
        <v>0</v>
      </c>
      <c r="AR308" s="17" t="s">
        <v>188</v>
      </c>
      <c r="AT308" s="17" t="s">
        <v>151</v>
      </c>
      <c r="AU308" s="17" t="s">
        <v>130</v>
      </c>
      <c r="AY308" s="17" t="s">
        <v>150</v>
      </c>
      <c r="BE308" s="101">
        <f t="shared" ref="BE308:BE337" si="109">IF(U308="základná",N308,0)</f>
        <v>0</v>
      </c>
      <c r="BF308" s="101">
        <f t="shared" ref="BF308:BF337" si="110">IF(U308="znížená",N308,0)</f>
        <v>0</v>
      </c>
      <c r="BG308" s="101">
        <f t="shared" ref="BG308:BG337" si="111">IF(U308="zákl. prenesená",N308,0)</f>
        <v>0</v>
      </c>
      <c r="BH308" s="101">
        <f t="shared" ref="BH308:BH337" si="112">IF(U308="zníž. prenesená",N308,0)</f>
        <v>0</v>
      </c>
      <c r="BI308" s="101">
        <f t="shared" ref="BI308:BI337" si="113">IF(U308="nulová",N308,0)</f>
        <v>0</v>
      </c>
      <c r="BJ308" s="17" t="s">
        <v>130</v>
      </c>
      <c r="BK308" s="101">
        <f t="shared" ref="BK308:BK337" si="114">ROUND(L308*K308,2)</f>
        <v>0</v>
      </c>
      <c r="BL308" s="17" t="s">
        <v>188</v>
      </c>
      <c r="BM308" s="17" t="s">
        <v>681</v>
      </c>
    </row>
    <row r="309" spans="2:65" s="1" customFormat="1" ht="31.5" customHeight="1">
      <c r="B309" s="127"/>
      <c r="C309" s="163" t="s">
        <v>702</v>
      </c>
      <c r="D309" s="163" t="s">
        <v>175</v>
      </c>
      <c r="E309" s="164" t="s">
        <v>703</v>
      </c>
      <c r="F309" s="240" t="s">
        <v>704</v>
      </c>
      <c r="G309" s="240"/>
      <c r="H309" s="240"/>
      <c r="I309" s="240"/>
      <c r="J309" s="165" t="s">
        <v>705</v>
      </c>
      <c r="K309" s="166">
        <v>3</v>
      </c>
      <c r="L309" s="241">
        <v>0</v>
      </c>
      <c r="M309" s="241"/>
      <c r="N309" s="242">
        <f t="shared" si="105"/>
        <v>0</v>
      </c>
      <c r="O309" s="239"/>
      <c r="P309" s="239"/>
      <c r="Q309" s="239"/>
      <c r="R309" s="130"/>
      <c r="T309" s="160" t="s">
        <v>5</v>
      </c>
      <c r="U309" s="43" t="s">
        <v>38</v>
      </c>
      <c r="V309" s="35"/>
      <c r="W309" s="161">
        <f t="shared" si="106"/>
        <v>0</v>
      </c>
      <c r="X309" s="161">
        <v>0</v>
      </c>
      <c r="Y309" s="161">
        <f t="shared" si="107"/>
        <v>0</v>
      </c>
      <c r="Z309" s="161">
        <v>0</v>
      </c>
      <c r="AA309" s="162">
        <f t="shared" si="108"/>
        <v>0</v>
      </c>
      <c r="AR309" s="17" t="s">
        <v>268</v>
      </c>
      <c r="AT309" s="17" t="s">
        <v>175</v>
      </c>
      <c r="AU309" s="17" t="s">
        <v>130</v>
      </c>
      <c r="AY309" s="17" t="s">
        <v>150</v>
      </c>
      <c r="BE309" s="101">
        <f t="shared" si="109"/>
        <v>0</v>
      </c>
      <c r="BF309" s="101">
        <f t="shared" si="110"/>
        <v>0</v>
      </c>
      <c r="BG309" s="101">
        <f t="shared" si="111"/>
        <v>0</v>
      </c>
      <c r="BH309" s="101">
        <f t="shared" si="112"/>
        <v>0</v>
      </c>
      <c r="BI309" s="101">
        <f t="shared" si="113"/>
        <v>0</v>
      </c>
      <c r="BJ309" s="17" t="s">
        <v>130</v>
      </c>
      <c r="BK309" s="101">
        <f t="shared" si="114"/>
        <v>0</v>
      </c>
      <c r="BL309" s="17" t="s">
        <v>188</v>
      </c>
      <c r="BM309" s="17" t="s">
        <v>687</v>
      </c>
    </row>
    <row r="310" spans="2:65" s="1" customFormat="1" ht="31.5" customHeight="1">
      <c r="B310" s="127"/>
      <c r="C310" s="163" t="s">
        <v>706</v>
      </c>
      <c r="D310" s="163" t="s">
        <v>175</v>
      </c>
      <c r="E310" s="164" t="s">
        <v>707</v>
      </c>
      <c r="F310" s="240" t="s">
        <v>708</v>
      </c>
      <c r="G310" s="240"/>
      <c r="H310" s="240"/>
      <c r="I310" s="240"/>
      <c r="J310" s="165" t="s">
        <v>705</v>
      </c>
      <c r="K310" s="166">
        <v>5</v>
      </c>
      <c r="L310" s="241">
        <v>0</v>
      </c>
      <c r="M310" s="241"/>
      <c r="N310" s="242">
        <f t="shared" si="105"/>
        <v>0</v>
      </c>
      <c r="O310" s="239"/>
      <c r="P310" s="239"/>
      <c r="Q310" s="239"/>
      <c r="R310" s="130"/>
      <c r="T310" s="160" t="s">
        <v>5</v>
      </c>
      <c r="U310" s="43" t="s">
        <v>38</v>
      </c>
      <c r="V310" s="35"/>
      <c r="W310" s="161">
        <f t="shared" si="106"/>
        <v>0</v>
      </c>
      <c r="X310" s="161">
        <v>0</v>
      </c>
      <c r="Y310" s="161">
        <f t="shared" si="107"/>
        <v>0</v>
      </c>
      <c r="Z310" s="161">
        <v>0</v>
      </c>
      <c r="AA310" s="162">
        <f t="shared" si="108"/>
        <v>0</v>
      </c>
      <c r="AR310" s="17" t="s">
        <v>268</v>
      </c>
      <c r="AT310" s="17" t="s">
        <v>175</v>
      </c>
      <c r="AU310" s="17" t="s">
        <v>130</v>
      </c>
      <c r="AY310" s="17" t="s">
        <v>150</v>
      </c>
      <c r="BE310" s="101">
        <f t="shared" si="109"/>
        <v>0</v>
      </c>
      <c r="BF310" s="101">
        <f t="shared" si="110"/>
        <v>0</v>
      </c>
      <c r="BG310" s="101">
        <f t="shared" si="111"/>
        <v>0</v>
      </c>
      <c r="BH310" s="101">
        <f t="shared" si="112"/>
        <v>0</v>
      </c>
      <c r="BI310" s="101">
        <f t="shared" si="113"/>
        <v>0</v>
      </c>
      <c r="BJ310" s="17" t="s">
        <v>130</v>
      </c>
      <c r="BK310" s="101">
        <f t="shared" si="114"/>
        <v>0</v>
      </c>
      <c r="BL310" s="17" t="s">
        <v>188</v>
      </c>
      <c r="BM310" s="17" t="s">
        <v>693</v>
      </c>
    </row>
    <row r="311" spans="2:65" s="1" customFormat="1" ht="31.5" customHeight="1">
      <c r="B311" s="127"/>
      <c r="C311" s="163" t="s">
        <v>709</v>
      </c>
      <c r="D311" s="163" t="s">
        <v>175</v>
      </c>
      <c r="E311" s="164" t="s">
        <v>710</v>
      </c>
      <c r="F311" s="240" t="s">
        <v>711</v>
      </c>
      <c r="G311" s="240"/>
      <c r="H311" s="240"/>
      <c r="I311" s="240"/>
      <c r="J311" s="165" t="s">
        <v>705</v>
      </c>
      <c r="K311" s="166">
        <v>2</v>
      </c>
      <c r="L311" s="241">
        <v>0</v>
      </c>
      <c r="M311" s="241"/>
      <c r="N311" s="242">
        <f t="shared" si="105"/>
        <v>0</v>
      </c>
      <c r="O311" s="239"/>
      <c r="P311" s="239"/>
      <c r="Q311" s="239"/>
      <c r="R311" s="130"/>
      <c r="T311" s="160" t="s">
        <v>5</v>
      </c>
      <c r="U311" s="43" t="s">
        <v>38</v>
      </c>
      <c r="V311" s="35"/>
      <c r="W311" s="161">
        <f t="shared" si="106"/>
        <v>0</v>
      </c>
      <c r="X311" s="161">
        <v>0</v>
      </c>
      <c r="Y311" s="161">
        <f t="shared" si="107"/>
        <v>0</v>
      </c>
      <c r="Z311" s="161">
        <v>0</v>
      </c>
      <c r="AA311" s="162">
        <f t="shared" si="108"/>
        <v>0</v>
      </c>
      <c r="AR311" s="17" t="s">
        <v>268</v>
      </c>
      <c r="AT311" s="17" t="s">
        <v>175</v>
      </c>
      <c r="AU311" s="17" t="s">
        <v>130</v>
      </c>
      <c r="AY311" s="17" t="s">
        <v>150</v>
      </c>
      <c r="BE311" s="101">
        <f t="shared" si="109"/>
        <v>0</v>
      </c>
      <c r="BF311" s="101">
        <f t="shared" si="110"/>
        <v>0</v>
      </c>
      <c r="BG311" s="101">
        <f t="shared" si="111"/>
        <v>0</v>
      </c>
      <c r="BH311" s="101">
        <f t="shared" si="112"/>
        <v>0</v>
      </c>
      <c r="BI311" s="101">
        <f t="shared" si="113"/>
        <v>0</v>
      </c>
      <c r="BJ311" s="17" t="s">
        <v>130</v>
      </c>
      <c r="BK311" s="101">
        <f t="shared" si="114"/>
        <v>0</v>
      </c>
      <c r="BL311" s="17" t="s">
        <v>188</v>
      </c>
      <c r="BM311" s="17" t="s">
        <v>699</v>
      </c>
    </row>
    <row r="312" spans="2:65" s="1" customFormat="1" ht="31.5" customHeight="1">
      <c r="B312" s="127"/>
      <c r="C312" s="163" t="s">
        <v>712</v>
      </c>
      <c r="D312" s="163" t="s">
        <v>175</v>
      </c>
      <c r="E312" s="164" t="s">
        <v>713</v>
      </c>
      <c r="F312" s="240" t="s">
        <v>714</v>
      </c>
      <c r="G312" s="240"/>
      <c r="H312" s="240"/>
      <c r="I312" s="240"/>
      <c r="J312" s="165" t="s">
        <v>705</v>
      </c>
      <c r="K312" s="166">
        <v>2</v>
      </c>
      <c r="L312" s="241">
        <v>0</v>
      </c>
      <c r="M312" s="241"/>
      <c r="N312" s="242">
        <f t="shared" si="105"/>
        <v>0</v>
      </c>
      <c r="O312" s="239"/>
      <c r="P312" s="239"/>
      <c r="Q312" s="239"/>
      <c r="R312" s="130"/>
      <c r="T312" s="160" t="s">
        <v>5</v>
      </c>
      <c r="U312" s="43" t="s">
        <v>38</v>
      </c>
      <c r="V312" s="35"/>
      <c r="W312" s="161">
        <f t="shared" si="106"/>
        <v>0</v>
      </c>
      <c r="X312" s="161">
        <v>0</v>
      </c>
      <c r="Y312" s="161">
        <f t="shared" si="107"/>
        <v>0</v>
      </c>
      <c r="Z312" s="161">
        <v>0</v>
      </c>
      <c r="AA312" s="162">
        <f t="shared" si="108"/>
        <v>0</v>
      </c>
      <c r="AR312" s="17" t="s">
        <v>268</v>
      </c>
      <c r="AT312" s="17" t="s">
        <v>175</v>
      </c>
      <c r="AU312" s="17" t="s">
        <v>130</v>
      </c>
      <c r="AY312" s="17" t="s">
        <v>150</v>
      </c>
      <c r="BE312" s="101">
        <f t="shared" si="109"/>
        <v>0</v>
      </c>
      <c r="BF312" s="101">
        <f t="shared" si="110"/>
        <v>0</v>
      </c>
      <c r="BG312" s="101">
        <f t="shared" si="111"/>
        <v>0</v>
      </c>
      <c r="BH312" s="101">
        <f t="shared" si="112"/>
        <v>0</v>
      </c>
      <c r="BI312" s="101">
        <f t="shared" si="113"/>
        <v>0</v>
      </c>
      <c r="BJ312" s="17" t="s">
        <v>130</v>
      </c>
      <c r="BK312" s="101">
        <f t="shared" si="114"/>
        <v>0</v>
      </c>
      <c r="BL312" s="17" t="s">
        <v>188</v>
      </c>
      <c r="BM312" s="17" t="s">
        <v>706</v>
      </c>
    </row>
    <row r="313" spans="2:65" s="1" customFormat="1" ht="31.5" customHeight="1">
      <c r="B313" s="127"/>
      <c r="C313" s="163" t="s">
        <v>715</v>
      </c>
      <c r="D313" s="163" t="s">
        <v>175</v>
      </c>
      <c r="E313" s="164" t="s">
        <v>716</v>
      </c>
      <c r="F313" s="240" t="s">
        <v>717</v>
      </c>
      <c r="G313" s="240"/>
      <c r="H313" s="240"/>
      <c r="I313" s="240"/>
      <c r="J313" s="165" t="s">
        <v>705</v>
      </c>
      <c r="K313" s="166">
        <v>1</v>
      </c>
      <c r="L313" s="241">
        <v>0</v>
      </c>
      <c r="M313" s="241"/>
      <c r="N313" s="242">
        <f t="shared" si="105"/>
        <v>0</v>
      </c>
      <c r="O313" s="239"/>
      <c r="P313" s="239"/>
      <c r="Q313" s="239"/>
      <c r="R313" s="130"/>
      <c r="T313" s="160" t="s">
        <v>5</v>
      </c>
      <c r="U313" s="43" t="s">
        <v>38</v>
      </c>
      <c r="V313" s="35"/>
      <c r="W313" s="161">
        <f t="shared" si="106"/>
        <v>0</v>
      </c>
      <c r="X313" s="161">
        <v>0</v>
      </c>
      <c r="Y313" s="161">
        <f t="shared" si="107"/>
        <v>0</v>
      </c>
      <c r="Z313" s="161">
        <v>0</v>
      </c>
      <c r="AA313" s="162">
        <f t="shared" si="108"/>
        <v>0</v>
      </c>
      <c r="AR313" s="17" t="s">
        <v>268</v>
      </c>
      <c r="AT313" s="17" t="s">
        <v>175</v>
      </c>
      <c r="AU313" s="17" t="s">
        <v>130</v>
      </c>
      <c r="AY313" s="17" t="s">
        <v>150</v>
      </c>
      <c r="BE313" s="101">
        <f t="shared" si="109"/>
        <v>0</v>
      </c>
      <c r="BF313" s="101">
        <f t="shared" si="110"/>
        <v>0</v>
      </c>
      <c r="BG313" s="101">
        <f t="shared" si="111"/>
        <v>0</v>
      </c>
      <c r="BH313" s="101">
        <f t="shared" si="112"/>
        <v>0</v>
      </c>
      <c r="BI313" s="101">
        <f t="shared" si="113"/>
        <v>0</v>
      </c>
      <c r="BJ313" s="17" t="s">
        <v>130</v>
      </c>
      <c r="BK313" s="101">
        <f t="shared" si="114"/>
        <v>0</v>
      </c>
      <c r="BL313" s="17" t="s">
        <v>188</v>
      </c>
      <c r="BM313" s="17" t="s">
        <v>712</v>
      </c>
    </row>
    <row r="314" spans="2:65" s="1" customFormat="1" ht="31.5" customHeight="1">
      <c r="B314" s="127"/>
      <c r="C314" s="163" t="s">
        <v>718</v>
      </c>
      <c r="D314" s="163" t="s">
        <v>175</v>
      </c>
      <c r="E314" s="164" t="s">
        <v>719</v>
      </c>
      <c r="F314" s="240" t="s">
        <v>720</v>
      </c>
      <c r="G314" s="240"/>
      <c r="H314" s="240"/>
      <c r="I314" s="240"/>
      <c r="J314" s="165" t="s">
        <v>705</v>
      </c>
      <c r="K314" s="166">
        <v>2</v>
      </c>
      <c r="L314" s="241">
        <v>0</v>
      </c>
      <c r="M314" s="241"/>
      <c r="N314" s="242">
        <f t="shared" si="105"/>
        <v>0</v>
      </c>
      <c r="O314" s="239"/>
      <c r="P314" s="239"/>
      <c r="Q314" s="239"/>
      <c r="R314" s="130"/>
      <c r="T314" s="160" t="s">
        <v>5</v>
      </c>
      <c r="U314" s="43" t="s">
        <v>38</v>
      </c>
      <c r="V314" s="35"/>
      <c r="W314" s="161">
        <f t="shared" si="106"/>
        <v>0</v>
      </c>
      <c r="X314" s="161">
        <v>0</v>
      </c>
      <c r="Y314" s="161">
        <f t="shared" si="107"/>
        <v>0</v>
      </c>
      <c r="Z314" s="161">
        <v>0</v>
      </c>
      <c r="AA314" s="162">
        <f t="shared" si="108"/>
        <v>0</v>
      </c>
      <c r="AR314" s="17" t="s">
        <v>268</v>
      </c>
      <c r="AT314" s="17" t="s">
        <v>175</v>
      </c>
      <c r="AU314" s="17" t="s">
        <v>130</v>
      </c>
      <c r="AY314" s="17" t="s">
        <v>150</v>
      </c>
      <c r="BE314" s="101">
        <f t="shared" si="109"/>
        <v>0</v>
      </c>
      <c r="BF314" s="101">
        <f t="shared" si="110"/>
        <v>0</v>
      </c>
      <c r="BG314" s="101">
        <f t="shared" si="111"/>
        <v>0</v>
      </c>
      <c r="BH314" s="101">
        <f t="shared" si="112"/>
        <v>0</v>
      </c>
      <c r="BI314" s="101">
        <f t="shared" si="113"/>
        <v>0</v>
      </c>
      <c r="BJ314" s="17" t="s">
        <v>130</v>
      </c>
      <c r="BK314" s="101">
        <f t="shared" si="114"/>
        <v>0</v>
      </c>
      <c r="BL314" s="17" t="s">
        <v>188</v>
      </c>
      <c r="BM314" s="17" t="s">
        <v>718</v>
      </c>
    </row>
    <row r="315" spans="2:65" s="1" customFormat="1" ht="31.5" customHeight="1">
      <c r="B315" s="127"/>
      <c r="C315" s="163" t="s">
        <v>721</v>
      </c>
      <c r="D315" s="163" t="s">
        <v>175</v>
      </c>
      <c r="E315" s="164" t="s">
        <v>722</v>
      </c>
      <c r="F315" s="240" t="s">
        <v>723</v>
      </c>
      <c r="G315" s="240"/>
      <c r="H315" s="240"/>
      <c r="I315" s="240"/>
      <c r="J315" s="165" t="s">
        <v>705</v>
      </c>
      <c r="K315" s="166">
        <v>1</v>
      </c>
      <c r="L315" s="241">
        <v>0</v>
      </c>
      <c r="M315" s="241"/>
      <c r="N315" s="242">
        <f t="shared" si="105"/>
        <v>0</v>
      </c>
      <c r="O315" s="239"/>
      <c r="P315" s="239"/>
      <c r="Q315" s="239"/>
      <c r="R315" s="130"/>
      <c r="T315" s="160" t="s">
        <v>5</v>
      </c>
      <c r="U315" s="43" t="s">
        <v>38</v>
      </c>
      <c r="V315" s="35"/>
      <c r="W315" s="161">
        <f t="shared" si="106"/>
        <v>0</v>
      </c>
      <c r="X315" s="161">
        <v>0</v>
      </c>
      <c r="Y315" s="161">
        <f t="shared" si="107"/>
        <v>0</v>
      </c>
      <c r="Z315" s="161">
        <v>0</v>
      </c>
      <c r="AA315" s="162">
        <f t="shared" si="108"/>
        <v>0</v>
      </c>
      <c r="AR315" s="17" t="s">
        <v>268</v>
      </c>
      <c r="AT315" s="17" t="s">
        <v>175</v>
      </c>
      <c r="AU315" s="17" t="s">
        <v>130</v>
      </c>
      <c r="AY315" s="17" t="s">
        <v>150</v>
      </c>
      <c r="BE315" s="101">
        <f t="shared" si="109"/>
        <v>0</v>
      </c>
      <c r="BF315" s="101">
        <f t="shared" si="110"/>
        <v>0</v>
      </c>
      <c r="BG315" s="101">
        <f t="shared" si="111"/>
        <v>0</v>
      </c>
      <c r="BH315" s="101">
        <f t="shared" si="112"/>
        <v>0</v>
      </c>
      <c r="BI315" s="101">
        <f t="shared" si="113"/>
        <v>0</v>
      </c>
      <c r="BJ315" s="17" t="s">
        <v>130</v>
      </c>
      <c r="BK315" s="101">
        <f t="shared" si="114"/>
        <v>0</v>
      </c>
      <c r="BL315" s="17" t="s">
        <v>188</v>
      </c>
      <c r="BM315" s="17" t="s">
        <v>724</v>
      </c>
    </row>
    <row r="316" spans="2:65" s="1" customFormat="1" ht="31.5" customHeight="1">
      <c r="B316" s="127"/>
      <c r="C316" s="163" t="s">
        <v>724</v>
      </c>
      <c r="D316" s="163" t="s">
        <v>175</v>
      </c>
      <c r="E316" s="164" t="s">
        <v>725</v>
      </c>
      <c r="F316" s="240" t="s">
        <v>726</v>
      </c>
      <c r="G316" s="240"/>
      <c r="H316" s="240"/>
      <c r="I316" s="240"/>
      <c r="J316" s="165" t="s">
        <v>705</v>
      </c>
      <c r="K316" s="166">
        <v>2</v>
      </c>
      <c r="L316" s="241">
        <v>0</v>
      </c>
      <c r="M316" s="241"/>
      <c r="N316" s="242">
        <f t="shared" si="105"/>
        <v>0</v>
      </c>
      <c r="O316" s="239"/>
      <c r="P316" s="239"/>
      <c r="Q316" s="239"/>
      <c r="R316" s="130"/>
      <c r="T316" s="160" t="s">
        <v>5</v>
      </c>
      <c r="U316" s="43" t="s">
        <v>38</v>
      </c>
      <c r="V316" s="35"/>
      <c r="W316" s="161">
        <f t="shared" si="106"/>
        <v>0</v>
      </c>
      <c r="X316" s="161">
        <v>0</v>
      </c>
      <c r="Y316" s="161">
        <f t="shared" si="107"/>
        <v>0</v>
      </c>
      <c r="Z316" s="161">
        <v>0</v>
      </c>
      <c r="AA316" s="162">
        <f t="shared" si="108"/>
        <v>0</v>
      </c>
      <c r="AR316" s="17" t="s">
        <v>268</v>
      </c>
      <c r="AT316" s="17" t="s">
        <v>175</v>
      </c>
      <c r="AU316" s="17" t="s">
        <v>130</v>
      </c>
      <c r="AY316" s="17" t="s">
        <v>150</v>
      </c>
      <c r="BE316" s="101">
        <f t="shared" si="109"/>
        <v>0</v>
      </c>
      <c r="BF316" s="101">
        <f t="shared" si="110"/>
        <v>0</v>
      </c>
      <c r="BG316" s="101">
        <f t="shared" si="111"/>
        <v>0</v>
      </c>
      <c r="BH316" s="101">
        <f t="shared" si="112"/>
        <v>0</v>
      </c>
      <c r="BI316" s="101">
        <f t="shared" si="113"/>
        <v>0</v>
      </c>
      <c r="BJ316" s="17" t="s">
        <v>130</v>
      </c>
      <c r="BK316" s="101">
        <f t="shared" si="114"/>
        <v>0</v>
      </c>
      <c r="BL316" s="17" t="s">
        <v>188</v>
      </c>
      <c r="BM316" s="17" t="s">
        <v>727</v>
      </c>
    </row>
    <row r="317" spans="2:65" s="1" customFormat="1" ht="31.5" customHeight="1">
      <c r="B317" s="127"/>
      <c r="C317" s="163" t="s">
        <v>728</v>
      </c>
      <c r="D317" s="163" t="s">
        <v>175</v>
      </c>
      <c r="E317" s="164" t="s">
        <v>729</v>
      </c>
      <c r="F317" s="240" t="s">
        <v>730</v>
      </c>
      <c r="G317" s="240"/>
      <c r="H317" s="240"/>
      <c r="I317" s="240"/>
      <c r="J317" s="165" t="s">
        <v>705</v>
      </c>
      <c r="K317" s="166">
        <v>1</v>
      </c>
      <c r="L317" s="241">
        <v>0</v>
      </c>
      <c r="M317" s="241"/>
      <c r="N317" s="242">
        <f t="shared" si="105"/>
        <v>0</v>
      </c>
      <c r="O317" s="239"/>
      <c r="P317" s="239"/>
      <c r="Q317" s="239"/>
      <c r="R317" s="130"/>
      <c r="T317" s="160" t="s">
        <v>5</v>
      </c>
      <c r="U317" s="43" t="s">
        <v>38</v>
      </c>
      <c r="V317" s="35"/>
      <c r="W317" s="161">
        <f t="shared" si="106"/>
        <v>0</v>
      </c>
      <c r="X317" s="161">
        <v>0</v>
      </c>
      <c r="Y317" s="161">
        <f t="shared" si="107"/>
        <v>0</v>
      </c>
      <c r="Z317" s="161">
        <v>0</v>
      </c>
      <c r="AA317" s="162">
        <f t="shared" si="108"/>
        <v>0</v>
      </c>
      <c r="AR317" s="17" t="s">
        <v>268</v>
      </c>
      <c r="AT317" s="17" t="s">
        <v>175</v>
      </c>
      <c r="AU317" s="17" t="s">
        <v>130</v>
      </c>
      <c r="AY317" s="17" t="s">
        <v>150</v>
      </c>
      <c r="BE317" s="101">
        <f t="shared" si="109"/>
        <v>0</v>
      </c>
      <c r="BF317" s="101">
        <f t="shared" si="110"/>
        <v>0</v>
      </c>
      <c r="BG317" s="101">
        <f t="shared" si="111"/>
        <v>0</v>
      </c>
      <c r="BH317" s="101">
        <f t="shared" si="112"/>
        <v>0</v>
      </c>
      <c r="BI317" s="101">
        <f t="shared" si="113"/>
        <v>0</v>
      </c>
      <c r="BJ317" s="17" t="s">
        <v>130</v>
      </c>
      <c r="BK317" s="101">
        <f t="shared" si="114"/>
        <v>0</v>
      </c>
      <c r="BL317" s="17" t="s">
        <v>188</v>
      </c>
      <c r="BM317" s="17" t="s">
        <v>731</v>
      </c>
    </row>
    <row r="318" spans="2:65" s="1" customFormat="1" ht="31.5" customHeight="1">
      <c r="B318" s="127"/>
      <c r="C318" s="163" t="s">
        <v>727</v>
      </c>
      <c r="D318" s="163" t="s">
        <v>175</v>
      </c>
      <c r="E318" s="164" t="s">
        <v>732</v>
      </c>
      <c r="F318" s="240" t="s">
        <v>733</v>
      </c>
      <c r="G318" s="240"/>
      <c r="H318" s="240"/>
      <c r="I318" s="240"/>
      <c r="J318" s="165" t="s">
        <v>705</v>
      </c>
      <c r="K318" s="166">
        <v>5</v>
      </c>
      <c r="L318" s="241">
        <v>0</v>
      </c>
      <c r="M318" s="241"/>
      <c r="N318" s="242">
        <f t="shared" si="105"/>
        <v>0</v>
      </c>
      <c r="O318" s="239"/>
      <c r="P318" s="239"/>
      <c r="Q318" s="239"/>
      <c r="R318" s="130"/>
      <c r="T318" s="160" t="s">
        <v>5</v>
      </c>
      <c r="U318" s="43" t="s">
        <v>38</v>
      </c>
      <c r="V318" s="35"/>
      <c r="W318" s="161">
        <f t="shared" si="106"/>
        <v>0</v>
      </c>
      <c r="X318" s="161">
        <v>0</v>
      </c>
      <c r="Y318" s="161">
        <f t="shared" si="107"/>
        <v>0</v>
      </c>
      <c r="Z318" s="161">
        <v>0</v>
      </c>
      <c r="AA318" s="162">
        <f t="shared" si="108"/>
        <v>0</v>
      </c>
      <c r="AR318" s="17" t="s">
        <v>268</v>
      </c>
      <c r="AT318" s="17" t="s">
        <v>175</v>
      </c>
      <c r="AU318" s="17" t="s">
        <v>130</v>
      </c>
      <c r="AY318" s="17" t="s">
        <v>150</v>
      </c>
      <c r="BE318" s="101">
        <f t="shared" si="109"/>
        <v>0</v>
      </c>
      <c r="BF318" s="101">
        <f t="shared" si="110"/>
        <v>0</v>
      </c>
      <c r="BG318" s="101">
        <f t="shared" si="111"/>
        <v>0</v>
      </c>
      <c r="BH318" s="101">
        <f t="shared" si="112"/>
        <v>0</v>
      </c>
      <c r="BI318" s="101">
        <f t="shared" si="113"/>
        <v>0</v>
      </c>
      <c r="BJ318" s="17" t="s">
        <v>130</v>
      </c>
      <c r="BK318" s="101">
        <f t="shared" si="114"/>
        <v>0</v>
      </c>
      <c r="BL318" s="17" t="s">
        <v>188</v>
      </c>
      <c r="BM318" s="17" t="s">
        <v>734</v>
      </c>
    </row>
    <row r="319" spans="2:65" s="1" customFormat="1" ht="31.5" customHeight="1">
      <c r="B319" s="127"/>
      <c r="C319" s="163" t="s">
        <v>735</v>
      </c>
      <c r="D319" s="163" t="s">
        <v>175</v>
      </c>
      <c r="E319" s="164" t="s">
        <v>736</v>
      </c>
      <c r="F319" s="240" t="s">
        <v>737</v>
      </c>
      <c r="G319" s="240"/>
      <c r="H319" s="240"/>
      <c r="I319" s="240"/>
      <c r="J319" s="165" t="s">
        <v>705</v>
      </c>
      <c r="K319" s="166">
        <v>2</v>
      </c>
      <c r="L319" s="241">
        <v>0</v>
      </c>
      <c r="M319" s="241"/>
      <c r="N319" s="242">
        <f t="shared" si="105"/>
        <v>0</v>
      </c>
      <c r="O319" s="239"/>
      <c r="P319" s="239"/>
      <c r="Q319" s="239"/>
      <c r="R319" s="130"/>
      <c r="T319" s="160" t="s">
        <v>5</v>
      </c>
      <c r="U319" s="43" t="s">
        <v>38</v>
      </c>
      <c r="V319" s="35"/>
      <c r="W319" s="161">
        <f t="shared" si="106"/>
        <v>0</v>
      </c>
      <c r="X319" s="161">
        <v>0</v>
      </c>
      <c r="Y319" s="161">
        <f t="shared" si="107"/>
        <v>0</v>
      </c>
      <c r="Z319" s="161">
        <v>0</v>
      </c>
      <c r="AA319" s="162">
        <f t="shared" si="108"/>
        <v>0</v>
      </c>
      <c r="AR319" s="17" t="s">
        <v>268</v>
      </c>
      <c r="AT319" s="17" t="s">
        <v>175</v>
      </c>
      <c r="AU319" s="17" t="s">
        <v>130</v>
      </c>
      <c r="AY319" s="17" t="s">
        <v>150</v>
      </c>
      <c r="BE319" s="101">
        <f t="shared" si="109"/>
        <v>0</v>
      </c>
      <c r="BF319" s="101">
        <f t="shared" si="110"/>
        <v>0</v>
      </c>
      <c r="BG319" s="101">
        <f t="shared" si="111"/>
        <v>0</v>
      </c>
      <c r="BH319" s="101">
        <f t="shared" si="112"/>
        <v>0</v>
      </c>
      <c r="BI319" s="101">
        <f t="shared" si="113"/>
        <v>0</v>
      </c>
      <c r="BJ319" s="17" t="s">
        <v>130</v>
      </c>
      <c r="BK319" s="101">
        <f t="shared" si="114"/>
        <v>0</v>
      </c>
      <c r="BL319" s="17" t="s">
        <v>188</v>
      </c>
      <c r="BM319" s="17" t="s">
        <v>738</v>
      </c>
    </row>
    <row r="320" spans="2:65" s="1" customFormat="1" ht="31.5" customHeight="1">
      <c r="B320" s="127"/>
      <c r="C320" s="163" t="s">
        <v>731</v>
      </c>
      <c r="D320" s="163" t="s">
        <v>175</v>
      </c>
      <c r="E320" s="164" t="s">
        <v>739</v>
      </c>
      <c r="F320" s="240" t="s">
        <v>740</v>
      </c>
      <c r="G320" s="240"/>
      <c r="H320" s="240"/>
      <c r="I320" s="240"/>
      <c r="J320" s="165" t="s">
        <v>705</v>
      </c>
      <c r="K320" s="166">
        <v>2</v>
      </c>
      <c r="L320" s="241">
        <v>0</v>
      </c>
      <c r="M320" s="241"/>
      <c r="N320" s="242">
        <f t="shared" si="105"/>
        <v>0</v>
      </c>
      <c r="O320" s="239"/>
      <c r="P320" s="239"/>
      <c r="Q320" s="239"/>
      <c r="R320" s="130"/>
      <c r="T320" s="160" t="s">
        <v>5</v>
      </c>
      <c r="U320" s="43" t="s">
        <v>38</v>
      </c>
      <c r="V320" s="35"/>
      <c r="W320" s="161">
        <f t="shared" si="106"/>
        <v>0</v>
      </c>
      <c r="X320" s="161">
        <v>0</v>
      </c>
      <c r="Y320" s="161">
        <f t="shared" si="107"/>
        <v>0</v>
      </c>
      <c r="Z320" s="161">
        <v>0</v>
      </c>
      <c r="AA320" s="162">
        <f t="shared" si="108"/>
        <v>0</v>
      </c>
      <c r="AR320" s="17" t="s">
        <v>268</v>
      </c>
      <c r="AT320" s="17" t="s">
        <v>175</v>
      </c>
      <c r="AU320" s="17" t="s">
        <v>130</v>
      </c>
      <c r="AY320" s="17" t="s">
        <v>150</v>
      </c>
      <c r="BE320" s="101">
        <f t="shared" si="109"/>
        <v>0</v>
      </c>
      <c r="BF320" s="101">
        <f t="shared" si="110"/>
        <v>0</v>
      </c>
      <c r="BG320" s="101">
        <f t="shared" si="111"/>
        <v>0</v>
      </c>
      <c r="BH320" s="101">
        <f t="shared" si="112"/>
        <v>0</v>
      </c>
      <c r="BI320" s="101">
        <f t="shared" si="113"/>
        <v>0</v>
      </c>
      <c r="BJ320" s="17" t="s">
        <v>130</v>
      </c>
      <c r="BK320" s="101">
        <f t="shared" si="114"/>
        <v>0</v>
      </c>
      <c r="BL320" s="17" t="s">
        <v>188</v>
      </c>
      <c r="BM320" s="17" t="s">
        <v>741</v>
      </c>
    </row>
    <row r="321" spans="2:65" s="1" customFormat="1" ht="31.5" customHeight="1">
      <c r="B321" s="127"/>
      <c r="C321" s="163" t="s">
        <v>742</v>
      </c>
      <c r="D321" s="163" t="s">
        <v>175</v>
      </c>
      <c r="E321" s="164" t="s">
        <v>743</v>
      </c>
      <c r="F321" s="240" t="s">
        <v>744</v>
      </c>
      <c r="G321" s="240"/>
      <c r="H321" s="240"/>
      <c r="I321" s="240"/>
      <c r="J321" s="165" t="s">
        <v>705</v>
      </c>
      <c r="K321" s="166">
        <v>1</v>
      </c>
      <c r="L321" s="241">
        <v>0</v>
      </c>
      <c r="M321" s="241"/>
      <c r="N321" s="242">
        <f t="shared" si="105"/>
        <v>0</v>
      </c>
      <c r="O321" s="239"/>
      <c r="P321" s="239"/>
      <c r="Q321" s="239"/>
      <c r="R321" s="130"/>
      <c r="T321" s="160" t="s">
        <v>5</v>
      </c>
      <c r="U321" s="43" t="s">
        <v>38</v>
      </c>
      <c r="V321" s="35"/>
      <c r="W321" s="161">
        <f t="shared" si="106"/>
        <v>0</v>
      </c>
      <c r="X321" s="161">
        <v>0</v>
      </c>
      <c r="Y321" s="161">
        <f t="shared" si="107"/>
        <v>0</v>
      </c>
      <c r="Z321" s="161">
        <v>0</v>
      </c>
      <c r="AA321" s="162">
        <f t="shared" si="108"/>
        <v>0</v>
      </c>
      <c r="AR321" s="17" t="s">
        <v>268</v>
      </c>
      <c r="AT321" s="17" t="s">
        <v>175</v>
      </c>
      <c r="AU321" s="17" t="s">
        <v>130</v>
      </c>
      <c r="AY321" s="17" t="s">
        <v>150</v>
      </c>
      <c r="BE321" s="101">
        <f t="shared" si="109"/>
        <v>0</v>
      </c>
      <c r="BF321" s="101">
        <f t="shared" si="110"/>
        <v>0</v>
      </c>
      <c r="BG321" s="101">
        <f t="shared" si="111"/>
        <v>0</v>
      </c>
      <c r="BH321" s="101">
        <f t="shared" si="112"/>
        <v>0</v>
      </c>
      <c r="BI321" s="101">
        <f t="shared" si="113"/>
        <v>0</v>
      </c>
      <c r="BJ321" s="17" t="s">
        <v>130</v>
      </c>
      <c r="BK321" s="101">
        <f t="shared" si="114"/>
        <v>0</v>
      </c>
      <c r="BL321" s="17" t="s">
        <v>188</v>
      </c>
      <c r="BM321" s="17" t="s">
        <v>745</v>
      </c>
    </row>
    <row r="322" spans="2:65" s="1" customFormat="1" ht="31.5" customHeight="1">
      <c r="B322" s="127"/>
      <c r="C322" s="163" t="s">
        <v>746</v>
      </c>
      <c r="D322" s="163" t="s">
        <v>175</v>
      </c>
      <c r="E322" s="164" t="s">
        <v>747</v>
      </c>
      <c r="F322" s="240" t="s">
        <v>748</v>
      </c>
      <c r="G322" s="240"/>
      <c r="H322" s="240"/>
      <c r="I322" s="240"/>
      <c r="J322" s="165" t="s">
        <v>705</v>
      </c>
      <c r="K322" s="166">
        <v>1</v>
      </c>
      <c r="L322" s="241">
        <v>0</v>
      </c>
      <c r="M322" s="241"/>
      <c r="N322" s="242">
        <f t="shared" si="105"/>
        <v>0</v>
      </c>
      <c r="O322" s="239"/>
      <c r="P322" s="239"/>
      <c r="Q322" s="239"/>
      <c r="R322" s="130"/>
      <c r="T322" s="160" t="s">
        <v>5</v>
      </c>
      <c r="U322" s="43" t="s">
        <v>38</v>
      </c>
      <c r="V322" s="35"/>
      <c r="W322" s="161">
        <f t="shared" si="106"/>
        <v>0</v>
      </c>
      <c r="X322" s="161">
        <v>0</v>
      </c>
      <c r="Y322" s="161">
        <f t="shared" si="107"/>
        <v>0</v>
      </c>
      <c r="Z322" s="161">
        <v>0</v>
      </c>
      <c r="AA322" s="162">
        <f t="shared" si="108"/>
        <v>0</v>
      </c>
      <c r="AR322" s="17" t="s">
        <v>268</v>
      </c>
      <c r="AT322" s="17" t="s">
        <v>175</v>
      </c>
      <c r="AU322" s="17" t="s">
        <v>130</v>
      </c>
      <c r="AY322" s="17" t="s">
        <v>150</v>
      </c>
      <c r="BE322" s="101">
        <f t="shared" si="109"/>
        <v>0</v>
      </c>
      <c r="BF322" s="101">
        <f t="shared" si="110"/>
        <v>0</v>
      </c>
      <c r="BG322" s="101">
        <f t="shared" si="111"/>
        <v>0</v>
      </c>
      <c r="BH322" s="101">
        <f t="shared" si="112"/>
        <v>0</v>
      </c>
      <c r="BI322" s="101">
        <f t="shared" si="113"/>
        <v>0</v>
      </c>
      <c r="BJ322" s="17" t="s">
        <v>130</v>
      </c>
      <c r="BK322" s="101">
        <f t="shared" si="114"/>
        <v>0</v>
      </c>
      <c r="BL322" s="17" t="s">
        <v>188</v>
      </c>
      <c r="BM322" s="17" t="s">
        <v>749</v>
      </c>
    </row>
    <row r="323" spans="2:65" s="1" customFormat="1" ht="31.5" customHeight="1">
      <c r="B323" s="127"/>
      <c r="C323" s="163" t="s">
        <v>750</v>
      </c>
      <c r="D323" s="163" t="s">
        <v>175</v>
      </c>
      <c r="E323" s="164" t="s">
        <v>751</v>
      </c>
      <c r="F323" s="240" t="s">
        <v>752</v>
      </c>
      <c r="G323" s="240"/>
      <c r="H323" s="240"/>
      <c r="I323" s="240"/>
      <c r="J323" s="165" t="s">
        <v>705</v>
      </c>
      <c r="K323" s="166">
        <v>1</v>
      </c>
      <c r="L323" s="241">
        <v>0</v>
      </c>
      <c r="M323" s="241"/>
      <c r="N323" s="242">
        <f t="shared" si="105"/>
        <v>0</v>
      </c>
      <c r="O323" s="239"/>
      <c r="P323" s="239"/>
      <c r="Q323" s="239"/>
      <c r="R323" s="130"/>
      <c r="T323" s="160" t="s">
        <v>5</v>
      </c>
      <c r="U323" s="43" t="s">
        <v>38</v>
      </c>
      <c r="V323" s="35"/>
      <c r="W323" s="161">
        <f t="shared" si="106"/>
        <v>0</v>
      </c>
      <c r="X323" s="161">
        <v>0</v>
      </c>
      <c r="Y323" s="161">
        <f t="shared" si="107"/>
        <v>0</v>
      </c>
      <c r="Z323" s="161">
        <v>0</v>
      </c>
      <c r="AA323" s="162">
        <f t="shared" si="108"/>
        <v>0</v>
      </c>
      <c r="AR323" s="17" t="s">
        <v>268</v>
      </c>
      <c r="AT323" s="17" t="s">
        <v>175</v>
      </c>
      <c r="AU323" s="17" t="s">
        <v>130</v>
      </c>
      <c r="AY323" s="17" t="s">
        <v>150</v>
      </c>
      <c r="BE323" s="101">
        <f t="shared" si="109"/>
        <v>0</v>
      </c>
      <c r="BF323" s="101">
        <f t="shared" si="110"/>
        <v>0</v>
      </c>
      <c r="BG323" s="101">
        <f t="shared" si="111"/>
        <v>0</v>
      </c>
      <c r="BH323" s="101">
        <f t="shared" si="112"/>
        <v>0</v>
      </c>
      <c r="BI323" s="101">
        <f t="shared" si="113"/>
        <v>0</v>
      </c>
      <c r="BJ323" s="17" t="s">
        <v>130</v>
      </c>
      <c r="BK323" s="101">
        <f t="shared" si="114"/>
        <v>0</v>
      </c>
      <c r="BL323" s="17" t="s">
        <v>188</v>
      </c>
      <c r="BM323" s="17" t="s">
        <v>753</v>
      </c>
    </row>
    <row r="324" spans="2:65" s="1" customFormat="1" ht="31.5" customHeight="1">
      <c r="B324" s="127"/>
      <c r="C324" s="163" t="s">
        <v>754</v>
      </c>
      <c r="D324" s="163" t="s">
        <v>175</v>
      </c>
      <c r="E324" s="164" t="s">
        <v>755</v>
      </c>
      <c r="F324" s="240" t="s">
        <v>756</v>
      </c>
      <c r="G324" s="240"/>
      <c r="H324" s="240"/>
      <c r="I324" s="240"/>
      <c r="J324" s="165" t="s">
        <v>705</v>
      </c>
      <c r="K324" s="166">
        <v>1</v>
      </c>
      <c r="L324" s="241">
        <v>0</v>
      </c>
      <c r="M324" s="241"/>
      <c r="N324" s="242">
        <f t="shared" si="105"/>
        <v>0</v>
      </c>
      <c r="O324" s="239"/>
      <c r="P324" s="239"/>
      <c r="Q324" s="239"/>
      <c r="R324" s="130"/>
      <c r="T324" s="160" t="s">
        <v>5</v>
      </c>
      <c r="U324" s="43" t="s">
        <v>38</v>
      </c>
      <c r="V324" s="35"/>
      <c r="W324" s="161">
        <f t="shared" si="106"/>
        <v>0</v>
      </c>
      <c r="X324" s="161">
        <v>0</v>
      </c>
      <c r="Y324" s="161">
        <f t="shared" si="107"/>
        <v>0</v>
      </c>
      <c r="Z324" s="161">
        <v>0</v>
      </c>
      <c r="AA324" s="162">
        <f t="shared" si="108"/>
        <v>0</v>
      </c>
      <c r="AR324" s="17" t="s">
        <v>268</v>
      </c>
      <c r="AT324" s="17" t="s">
        <v>175</v>
      </c>
      <c r="AU324" s="17" t="s">
        <v>130</v>
      </c>
      <c r="AY324" s="17" t="s">
        <v>150</v>
      </c>
      <c r="BE324" s="101">
        <f t="shared" si="109"/>
        <v>0</v>
      </c>
      <c r="BF324" s="101">
        <f t="shared" si="110"/>
        <v>0</v>
      </c>
      <c r="BG324" s="101">
        <f t="shared" si="111"/>
        <v>0</v>
      </c>
      <c r="BH324" s="101">
        <f t="shared" si="112"/>
        <v>0</v>
      </c>
      <c r="BI324" s="101">
        <f t="shared" si="113"/>
        <v>0</v>
      </c>
      <c r="BJ324" s="17" t="s">
        <v>130</v>
      </c>
      <c r="BK324" s="101">
        <f t="shared" si="114"/>
        <v>0</v>
      </c>
      <c r="BL324" s="17" t="s">
        <v>188</v>
      </c>
      <c r="BM324" s="17" t="s">
        <v>757</v>
      </c>
    </row>
    <row r="325" spans="2:65" s="1" customFormat="1" ht="31.5" customHeight="1">
      <c r="B325" s="127"/>
      <c r="C325" s="163" t="s">
        <v>758</v>
      </c>
      <c r="D325" s="163" t="s">
        <v>175</v>
      </c>
      <c r="E325" s="164" t="s">
        <v>759</v>
      </c>
      <c r="F325" s="240" t="s">
        <v>760</v>
      </c>
      <c r="G325" s="240"/>
      <c r="H325" s="240"/>
      <c r="I325" s="240"/>
      <c r="J325" s="165" t="s">
        <v>705</v>
      </c>
      <c r="K325" s="166">
        <v>1</v>
      </c>
      <c r="L325" s="241">
        <v>0</v>
      </c>
      <c r="M325" s="241"/>
      <c r="N325" s="242">
        <f t="shared" si="105"/>
        <v>0</v>
      </c>
      <c r="O325" s="239"/>
      <c r="P325" s="239"/>
      <c r="Q325" s="239"/>
      <c r="R325" s="130"/>
      <c r="T325" s="160" t="s">
        <v>5</v>
      </c>
      <c r="U325" s="43" t="s">
        <v>38</v>
      </c>
      <c r="V325" s="35"/>
      <c r="W325" s="161">
        <f t="shared" si="106"/>
        <v>0</v>
      </c>
      <c r="X325" s="161">
        <v>0</v>
      </c>
      <c r="Y325" s="161">
        <f t="shared" si="107"/>
        <v>0</v>
      </c>
      <c r="Z325" s="161">
        <v>0</v>
      </c>
      <c r="AA325" s="162">
        <f t="shared" si="108"/>
        <v>0</v>
      </c>
      <c r="AR325" s="17" t="s">
        <v>268</v>
      </c>
      <c r="AT325" s="17" t="s">
        <v>175</v>
      </c>
      <c r="AU325" s="17" t="s">
        <v>130</v>
      </c>
      <c r="AY325" s="17" t="s">
        <v>150</v>
      </c>
      <c r="BE325" s="101">
        <f t="shared" si="109"/>
        <v>0</v>
      </c>
      <c r="BF325" s="101">
        <f t="shared" si="110"/>
        <v>0</v>
      </c>
      <c r="BG325" s="101">
        <f t="shared" si="111"/>
        <v>0</v>
      </c>
      <c r="BH325" s="101">
        <f t="shared" si="112"/>
        <v>0</v>
      </c>
      <c r="BI325" s="101">
        <f t="shared" si="113"/>
        <v>0</v>
      </c>
      <c r="BJ325" s="17" t="s">
        <v>130</v>
      </c>
      <c r="BK325" s="101">
        <f t="shared" si="114"/>
        <v>0</v>
      </c>
      <c r="BL325" s="17" t="s">
        <v>188</v>
      </c>
      <c r="BM325" s="17" t="s">
        <v>761</v>
      </c>
    </row>
    <row r="326" spans="2:65" s="1" customFormat="1" ht="44.25" customHeight="1">
      <c r="B326" s="127"/>
      <c r="C326" s="156" t="s">
        <v>762</v>
      </c>
      <c r="D326" s="156" t="s">
        <v>151</v>
      </c>
      <c r="E326" s="157" t="s">
        <v>763</v>
      </c>
      <c r="F326" s="237" t="s">
        <v>764</v>
      </c>
      <c r="G326" s="237"/>
      <c r="H326" s="237"/>
      <c r="I326" s="237"/>
      <c r="J326" s="158" t="s">
        <v>249</v>
      </c>
      <c r="K326" s="159">
        <v>40.340000000000003</v>
      </c>
      <c r="L326" s="238">
        <v>0</v>
      </c>
      <c r="M326" s="238"/>
      <c r="N326" s="239">
        <f t="shared" si="105"/>
        <v>0</v>
      </c>
      <c r="O326" s="239"/>
      <c r="P326" s="239"/>
      <c r="Q326" s="239"/>
      <c r="R326" s="130"/>
      <c r="T326" s="160" t="s">
        <v>5</v>
      </c>
      <c r="U326" s="43" t="s">
        <v>38</v>
      </c>
      <c r="V326" s="35"/>
      <c r="W326" s="161">
        <f t="shared" si="106"/>
        <v>0</v>
      </c>
      <c r="X326" s="161">
        <v>1.1E-4</v>
      </c>
      <c r="Y326" s="161">
        <f t="shared" si="107"/>
        <v>4.4374000000000002E-3</v>
      </c>
      <c r="Z326" s="161">
        <v>0</v>
      </c>
      <c r="AA326" s="162">
        <f t="shared" si="108"/>
        <v>0</v>
      </c>
      <c r="AR326" s="17" t="s">
        <v>188</v>
      </c>
      <c r="AT326" s="17" t="s">
        <v>151</v>
      </c>
      <c r="AU326" s="17" t="s">
        <v>130</v>
      </c>
      <c r="AY326" s="17" t="s">
        <v>150</v>
      </c>
      <c r="BE326" s="101">
        <f t="shared" si="109"/>
        <v>0</v>
      </c>
      <c r="BF326" s="101">
        <f t="shared" si="110"/>
        <v>0</v>
      </c>
      <c r="BG326" s="101">
        <f t="shared" si="111"/>
        <v>0</v>
      </c>
      <c r="BH326" s="101">
        <f t="shared" si="112"/>
        <v>0</v>
      </c>
      <c r="BI326" s="101">
        <f t="shared" si="113"/>
        <v>0</v>
      </c>
      <c r="BJ326" s="17" t="s">
        <v>130</v>
      </c>
      <c r="BK326" s="101">
        <f t="shared" si="114"/>
        <v>0</v>
      </c>
      <c r="BL326" s="17" t="s">
        <v>188</v>
      </c>
      <c r="BM326" s="17" t="s">
        <v>765</v>
      </c>
    </row>
    <row r="327" spans="2:65" s="1" customFormat="1" ht="31.5" customHeight="1">
      <c r="B327" s="127"/>
      <c r="C327" s="163" t="s">
        <v>766</v>
      </c>
      <c r="D327" s="163" t="s">
        <v>175</v>
      </c>
      <c r="E327" s="164" t="s">
        <v>767</v>
      </c>
      <c r="F327" s="240" t="s">
        <v>768</v>
      </c>
      <c r="G327" s="240"/>
      <c r="H327" s="240"/>
      <c r="I327" s="240"/>
      <c r="J327" s="165" t="s">
        <v>705</v>
      </c>
      <c r="K327" s="166">
        <v>1</v>
      </c>
      <c r="L327" s="241">
        <v>0</v>
      </c>
      <c r="M327" s="241"/>
      <c r="N327" s="242">
        <f t="shared" si="105"/>
        <v>0</v>
      </c>
      <c r="O327" s="239"/>
      <c r="P327" s="239"/>
      <c r="Q327" s="239"/>
      <c r="R327" s="130"/>
      <c r="T327" s="160" t="s">
        <v>5</v>
      </c>
      <c r="U327" s="43" t="s">
        <v>38</v>
      </c>
      <c r="V327" s="35"/>
      <c r="W327" s="161">
        <f t="shared" si="106"/>
        <v>0</v>
      </c>
      <c r="X327" s="161">
        <v>0</v>
      </c>
      <c r="Y327" s="161">
        <f t="shared" si="107"/>
        <v>0</v>
      </c>
      <c r="Z327" s="161">
        <v>0</v>
      </c>
      <c r="AA327" s="162">
        <f t="shared" si="108"/>
        <v>0</v>
      </c>
      <c r="AR327" s="17" t="s">
        <v>268</v>
      </c>
      <c r="AT327" s="17" t="s">
        <v>175</v>
      </c>
      <c r="AU327" s="17" t="s">
        <v>130</v>
      </c>
      <c r="AY327" s="17" t="s">
        <v>150</v>
      </c>
      <c r="BE327" s="101">
        <f t="shared" si="109"/>
        <v>0</v>
      </c>
      <c r="BF327" s="101">
        <f t="shared" si="110"/>
        <v>0</v>
      </c>
      <c r="BG327" s="101">
        <f t="shared" si="111"/>
        <v>0</v>
      </c>
      <c r="BH327" s="101">
        <f t="shared" si="112"/>
        <v>0</v>
      </c>
      <c r="BI327" s="101">
        <f t="shared" si="113"/>
        <v>0</v>
      </c>
      <c r="BJ327" s="17" t="s">
        <v>130</v>
      </c>
      <c r="BK327" s="101">
        <f t="shared" si="114"/>
        <v>0</v>
      </c>
      <c r="BL327" s="17" t="s">
        <v>188</v>
      </c>
      <c r="BM327" s="17" t="s">
        <v>769</v>
      </c>
    </row>
    <row r="328" spans="2:65" s="1" customFormat="1" ht="31.5" customHeight="1">
      <c r="B328" s="127"/>
      <c r="C328" s="163" t="s">
        <v>770</v>
      </c>
      <c r="D328" s="163" t="s">
        <v>175</v>
      </c>
      <c r="E328" s="164" t="s">
        <v>771</v>
      </c>
      <c r="F328" s="240" t="s">
        <v>772</v>
      </c>
      <c r="G328" s="240"/>
      <c r="H328" s="240"/>
      <c r="I328" s="240"/>
      <c r="J328" s="165" t="s">
        <v>705</v>
      </c>
      <c r="K328" s="166">
        <v>1</v>
      </c>
      <c r="L328" s="241">
        <v>0</v>
      </c>
      <c r="M328" s="241"/>
      <c r="N328" s="242">
        <f t="shared" si="105"/>
        <v>0</v>
      </c>
      <c r="O328" s="239"/>
      <c r="P328" s="239"/>
      <c r="Q328" s="239"/>
      <c r="R328" s="130"/>
      <c r="T328" s="160" t="s">
        <v>5</v>
      </c>
      <c r="U328" s="43" t="s">
        <v>38</v>
      </c>
      <c r="V328" s="35"/>
      <c r="W328" s="161">
        <f t="shared" si="106"/>
        <v>0</v>
      </c>
      <c r="X328" s="161">
        <v>0</v>
      </c>
      <c r="Y328" s="161">
        <f t="shared" si="107"/>
        <v>0</v>
      </c>
      <c r="Z328" s="161">
        <v>0</v>
      </c>
      <c r="AA328" s="162">
        <f t="shared" si="108"/>
        <v>0</v>
      </c>
      <c r="AR328" s="17" t="s">
        <v>268</v>
      </c>
      <c r="AT328" s="17" t="s">
        <v>175</v>
      </c>
      <c r="AU328" s="17" t="s">
        <v>130</v>
      </c>
      <c r="AY328" s="17" t="s">
        <v>150</v>
      </c>
      <c r="BE328" s="101">
        <f t="shared" si="109"/>
        <v>0</v>
      </c>
      <c r="BF328" s="101">
        <f t="shared" si="110"/>
        <v>0</v>
      </c>
      <c r="BG328" s="101">
        <f t="shared" si="111"/>
        <v>0</v>
      </c>
      <c r="BH328" s="101">
        <f t="shared" si="112"/>
        <v>0</v>
      </c>
      <c r="BI328" s="101">
        <f t="shared" si="113"/>
        <v>0</v>
      </c>
      <c r="BJ328" s="17" t="s">
        <v>130</v>
      </c>
      <c r="BK328" s="101">
        <f t="shared" si="114"/>
        <v>0</v>
      </c>
      <c r="BL328" s="17" t="s">
        <v>188</v>
      </c>
      <c r="BM328" s="17" t="s">
        <v>773</v>
      </c>
    </row>
    <row r="329" spans="2:65" s="1" customFormat="1" ht="44.25" customHeight="1">
      <c r="B329" s="127"/>
      <c r="C329" s="163" t="s">
        <v>774</v>
      </c>
      <c r="D329" s="163" t="s">
        <v>175</v>
      </c>
      <c r="E329" s="164" t="s">
        <v>775</v>
      </c>
      <c r="F329" s="240" t="s">
        <v>776</v>
      </c>
      <c r="G329" s="240"/>
      <c r="H329" s="240"/>
      <c r="I329" s="240"/>
      <c r="J329" s="165" t="s">
        <v>705</v>
      </c>
      <c r="K329" s="166">
        <v>2</v>
      </c>
      <c r="L329" s="241">
        <v>0</v>
      </c>
      <c r="M329" s="241"/>
      <c r="N329" s="242">
        <f t="shared" si="105"/>
        <v>0</v>
      </c>
      <c r="O329" s="239"/>
      <c r="P329" s="239"/>
      <c r="Q329" s="239"/>
      <c r="R329" s="130"/>
      <c r="T329" s="160" t="s">
        <v>5</v>
      </c>
      <c r="U329" s="43" t="s">
        <v>38</v>
      </c>
      <c r="V329" s="35"/>
      <c r="W329" s="161">
        <f t="shared" si="106"/>
        <v>0</v>
      </c>
      <c r="X329" s="161">
        <v>0</v>
      </c>
      <c r="Y329" s="161">
        <f t="shared" si="107"/>
        <v>0</v>
      </c>
      <c r="Z329" s="161">
        <v>0</v>
      </c>
      <c r="AA329" s="162">
        <f t="shared" si="108"/>
        <v>0</v>
      </c>
      <c r="AR329" s="17" t="s">
        <v>268</v>
      </c>
      <c r="AT329" s="17" t="s">
        <v>175</v>
      </c>
      <c r="AU329" s="17" t="s">
        <v>130</v>
      </c>
      <c r="AY329" s="17" t="s">
        <v>150</v>
      </c>
      <c r="BE329" s="101">
        <f t="shared" si="109"/>
        <v>0</v>
      </c>
      <c r="BF329" s="101">
        <f t="shared" si="110"/>
        <v>0</v>
      </c>
      <c r="BG329" s="101">
        <f t="shared" si="111"/>
        <v>0</v>
      </c>
      <c r="BH329" s="101">
        <f t="shared" si="112"/>
        <v>0</v>
      </c>
      <c r="BI329" s="101">
        <f t="shared" si="113"/>
        <v>0</v>
      </c>
      <c r="BJ329" s="17" t="s">
        <v>130</v>
      </c>
      <c r="BK329" s="101">
        <f t="shared" si="114"/>
        <v>0</v>
      </c>
      <c r="BL329" s="17" t="s">
        <v>188</v>
      </c>
      <c r="BM329" s="17" t="s">
        <v>777</v>
      </c>
    </row>
    <row r="330" spans="2:65" s="1" customFormat="1" ht="44.25" customHeight="1">
      <c r="B330" s="127"/>
      <c r="C330" s="163" t="s">
        <v>778</v>
      </c>
      <c r="D330" s="163" t="s">
        <v>175</v>
      </c>
      <c r="E330" s="164" t="s">
        <v>779</v>
      </c>
      <c r="F330" s="240" t="s">
        <v>780</v>
      </c>
      <c r="G330" s="240"/>
      <c r="H330" s="240"/>
      <c r="I330" s="240"/>
      <c r="J330" s="165" t="s">
        <v>705</v>
      </c>
      <c r="K330" s="166">
        <v>1</v>
      </c>
      <c r="L330" s="241">
        <v>0</v>
      </c>
      <c r="M330" s="241"/>
      <c r="N330" s="242">
        <f t="shared" si="105"/>
        <v>0</v>
      </c>
      <c r="O330" s="239"/>
      <c r="P330" s="239"/>
      <c r="Q330" s="239"/>
      <c r="R330" s="130"/>
      <c r="T330" s="160" t="s">
        <v>5</v>
      </c>
      <c r="U330" s="43" t="s">
        <v>38</v>
      </c>
      <c r="V330" s="35"/>
      <c r="W330" s="161">
        <f t="shared" si="106"/>
        <v>0</v>
      </c>
      <c r="X330" s="161">
        <v>0</v>
      </c>
      <c r="Y330" s="161">
        <f t="shared" si="107"/>
        <v>0</v>
      </c>
      <c r="Z330" s="161">
        <v>0</v>
      </c>
      <c r="AA330" s="162">
        <f t="shared" si="108"/>
        <v>0</v>
      </c>
      <c r="AR330" s="17" t="s">
        <v>268</v>
      </c>
      <c r="AT330" s="17" t="s">
        <v>175</v>
      </c>
      <c r="AU330" s="17" t="s">
        <v>130</v>
      </c>
      <c r="AY330" s="17" t="s">
        <v>150</v>
      </c>
      <c r="BE330" s="101">
        <f t="shared" si="109"/>
        <v>0</v>
      </c>
      <c r="BF330" s="101">
        <f t="shared" si="110"/>
        <v>0</v>
      </c>
      <c r="BG330" s="101">
        <f t="shared" si="111"/>
        <v>0</v>
      </c>
      <c r="BH330" s="101">
        <f t="shared" si="112"/>
        <v>0</v>
      </c>
      <c r="BI330" s="101">
        <f t="shared" si="113"/>
        <v>0</v>
      </c>
      <c r="BJ330" s="17" t="s">
        <v>130</v>
      </c>
      <c r="BK330" s="101">
        <f t="shared" si="114"/>
        <v>0</v>
      </c>
      <c r="BL330" s="17" t="s">
        <v>188</v>
      </c>
      <c r="BM330" s="17" t="s">
        <v>781</v>
      </c>
    </row>
    <row r="331" spans="2:65" s="1" customFormat="1" ht="44.25" customHeight="1">
      <c r="B331" s="127"/>
      <c r="C331" s="163" t="s">
        <v>782</v>
      </c>
      <c r="D331" s="163" t="s">
        <v>175</v>
      </c>
      <c r="E331" s="164" t="s">
        <v>783</v>
      </c>
      <c r="F331" s="240" t="s">
        <v>784</v>
      </c>
      <c r="G331" s="240"/>
      <c r="H331" s="240"/>
      <c r="I331" s="240"/>
      <c r="J331" s="165" t="s">
        <v>705</v>
      </c>
      <c r="K331" s="166">
        <v>1</v>
      </c>
      <c r="L331" s="241">
        <v>0</v>
      </c>
      <c r="M331" s="241"/>
      <c r="N331" s="242">
        <f t="shared" si="105"/>
        <v>0</v>
      </c>
      <c r="O331" s="239"/>
      <c r="P331" s="239"/>
      <c r="Q331" s="239"/>
      <c r="R331" s="130"/>
      <c r="T331" s="160" t="s">
        <v>5</v>
      </c>
      <c r="U331" s="43" t="s">
        <v>38</v>
      </c>
      <c r="V331" s="35"/>
      <c r="W331" s="161">
        <f t="shared" si="106"/>
        <v>0</v>
      </c>
      <c r="X331" s="161">
        <v>0</v>
      </c>
      <c r="Y331" s="161">
        <f t="shared" si="107"/>
        <v>0</v>
      </c>
      <c r="Z331" s="161">
        <v>0</v>
      </c>
      <c r="AA331" s="162">
        <f t="shared" si="108"/>
        <v>0</v>
      </c>
      <c r="AR331" s="17" t="s">
        <v>268</v>
      </c>
      <c r="AT331" s="17" t="s">
        <v>175</v>
      </c>
      <c r="AU331" s="17" t="s">
        <v>130</v>
      </c>
      <c r="AY331" s="17" t="s">
        <v>150</v>
      </c>
      <c r="BE331" s="101">
        <f t="shared" si="109"/>
        <v>0</v>
      </c>
      <c r="BF331" s="101">
        <f t="shared" si="110"/>
        <v>0</v>
      </c>
      <c r="BG331" s="101">
        <f t="shared" si="111"/>
        <v>0</v>
      </c>
      <c r="BH331" s="101">
        <f t="shared" si="112"/>
        <v>0</v>
      </c>
      <c r="BI331" s="101">
        <f t="shared" si="113"/>
        <v>0</v>
      </c>
      <c r="BJ331" s="17" t="s">
        <v>130</v>
      </c>
      <c r="BK331" s="101">
        <f t="shared" si="114"/>
        <v>0</v>
      </c>
      <c r="BL331" s="17" t="s">
        <v>188</v>
      </c>
      <c r="BM331" s="17" t="s">
        <v>785</v>
      </c>
    </row>
    <row r="332" spans="2:65" s="1" customFormat="1" ht="31.5" customHeight="1">
      <c r="B332" s="127"/>
      <c r="C332" s="156" t="s">
        <v>786</v>
      </c>
      <c r="D332" s="156" t="s">
        <v>151</v>
      </c>
      <c r="E332" s="157" t="s">
        <v>787</v>
      </c>
      <c r="F332" s="237" t="s">
        <v>788</v>
      </c>
      <c r="G332" s="237"/>
      <c r="H332" s="237"/>
      <c r="I332" s="237"/>
      <c r="J332" s="158" t="s">
        <v>249</v>
      </c>
      <c r="K332" s="159">
        <v>5.8</v>
      </c>
      <c r="L332" s="238">
        <v>0</v>
      </c>
      <c r="M332" s="238"/>
      <c r="N332" s="239">
        <f t="shared" si="105"/>
        <v>0</v>
      </c>
      <c r="O332" s="239"/>
      <c r="P332" s="239"/>
      <c r="Q332" s="239"/>
      <c r="R332" s="130"/>
      <c r="T332" s="160" t="s">
        <v>5</v>
      </c>
      <c r="U332" s="43" t="s">
        <v>38</v>
      </c>
      <c r="V332" s="35"/>
      <c r="W332" s="161">
        <f t="shared" si="106"/>
        <v>0</v>
      </c>
      <c r="X332" s="161">
        <v>0</v>
      </c>
      <c r="Y332" s="161">
        <f t="shared" si="107"/>
        <v>0</v>
      </c>
      <c r="Z332" s="161">
        <v>0</v>
      </c>
      <c r="AA332" s="162">
        <f t="shared" si="108"/>
        <v>0</v>
      </c>
      <c r="AR332" s="17" t="s">
        <v>188</v>
      </c>
      <c r="AT332" s="17" t="s">
        <v>151</v>
      </c>
      <c r="AU332" s="17" t="s">
        <v>130</v>
      </c>
      <c r="AY332" s="17" t="s">
        <v>150</v>
      </c>
      <c r="BE332" s="101">
        <f t="shared" si="109"/>
        <v>0</v>
      </c>
      <c r="BF332" s="101">
        <f t="shared" si="110"/>
        <v>0</v>
      </c>
      <c r="BG332" s="101">
        <f t="shared" si="111"/>
        <v>0</v>
      </c>
      <c r="BH332" s="101">
        <f t="shared" si="112"/>
        <v>0</v>
      </c>
      <c r="BI332" s="101">
        <f t="shared" si="113"/>
        <v>0</v>
      </c>
      <c r="BJ332" s="17" t="s">
        <v>130</v>
      </c>
      <c r="BK332" s="101">
        <f t="shared" si="114"/>
        <v>0</v>
      </c>
      <c r="BL332" s="17" t="s">
        <v>188</v>
      </c>
      <c r="BM332" s="17" t="s">
        <v>762</v>
      </c>
    </row>
    <row r="333" spans="2:65" s="1" customFormat="1" ht="44.25" customHeight="1">
      <c r="B333" s="127"/>
      <c r="C333" s="163" t="s">
        <v>789</v>
      </c>
      <c r="D333" s="163" t="s">
        <v>175</v>
      </c>
      <c r="E333" s="164" t="s">
        <v>790</v>
      </c>
      <c r="F333" s="240" t="s">
        <v>791</v>
      </c>
      <c r="G333" s="240"/>
      <c r="H333" s="240"/>
      <c r="I333" s="240"/>
      <c r="J333" s="165" t="s">
        <v>705</v>
      </c>
      <c r="K333" s="166">
        <v>1</v>
      </c>
      <c r="L333" s="241">
        <v>0</v>
      </c>
      <c r="M333" s="241"/>
      <c r="N333" s="242">
        <f t="shared" si="105"/>
        <v>0</v>
      </c>
      <c r="O333" s="239"/>
      <c r="P333" s="239"/>
      <c r="Q333" s="239"/>
      <c r="R333" s="130"/>
      <c r="T333" s="160" t="s">
        <v>5</v>
      </c>
      <c r="U333" s="43" t="s">
        <v>38</v>
      </c>
      <c r="V333" s="35"/>
      <c r="W333" s="161">
        <f t="shared" si="106"/>
        <v>0</v>
      </c>
      <c r="X333" s="161">
        <v>0</v>
      </c>
      <c r="Y333" s="161">
        <f t="shared" si="107"/>
        <v>0</v>
      </c>
      <c r="Z333" s="161">
        <v>0</v>
      </c>
      <c r="AA333" s="162">
        <f t="shared" si="108"/>
        <v>0</v>
      </c>
      <c r="AR333" s="17" t="s">
        <v>268</v>
      </c>
      <c r="AT333" s="17" t="s">
        <v>175</v>
      </c>
      <c r="AU333" s="17" t="s">
        <v>130</v>
      </c>
      <c r="AY333" s="17" t="s">
        <v>150</v>
      </c>
      <c r="BE333" s="101">
        <f t="shared" si="109"/>
        <v>0</v>
      </c>
      <c r="BF333" s="101">
        <f t="shared" si="110"/>
        <v>0</v>
      </c>
      <c r="BG333" s="101">
        <f t="shared" si="111"/>
        <v>0</v>
      </c>
      <c r="BH333" s="101">
        <f t="shared" si="112"/>
        <v>0</v>
      </c>
      <c r="BI333" s="101">
        <f t="shared" si="113"/>
        <v>0</v>
      </c>
      <c r="BJ333" s="17" t="s">
        <v>130</v>
      </c>
      <c r="BK333" s="101">
        <f t="shared" si="114"/>
        <v>0</v>
      </c>
      <c r="BL333" s="17" t="s">
        <v>188</v>
      </c>
      <c r="BM333" s="17" t="s">
        <v>792</v>
      </c>
    </row>
    <row r="334" spans="2:65" s="1" customFormat="1" ht="31.5" customHeight="1">
      <c r="B334" s="127"/>
      <c r="C334" s="156" t="s">
        <v>793</v>
      </c>
      <c r="D334" s="156" t="s">
        <v>151</v>
      </c>
      <c r="E334" s="157" t="s">
        <v>794</v>
      </c>
      <c r="F334" s="237" t="s">
        <v>795</v>
      </c>
      <c r="G334" s="237"/>
      <c r="H334" s="237"/>
      <c r="I334" s="237"/>
      <c r="J334" s="158" t="s">
        <v>249</v>
      </c>
      <c r="K334" s="159">
        <v>62.18</v>
      </c>
      <c r="L334" s="238">
        <v>0</v>
      </c>
      <c r="M334" s="238"/>
      <c r="N334" s="239">
        <f t="shared" si="105"/>
        <v>0</v>
      </c>
      <c r="O334" s="239"/>
      <c r="P334" s="239"/>
      <c r="Q334" s="239"/>
      <c r="R334" s="130"/>
      <c r="T334" s="160" t="s">
        <v>5</v>
      </c>
      <c r="U334" s="43" t="s">
        <v>38</v>
      </c>
      <c r="V334" s="35"/>
      <c r="W334" s="161">
        <f t="shared" si="106"/>
        <v>0</v>
      </c>
      <c r="X334" s="161">
        <v>0</v>
      </c>
      <c r="Y334" s="161">
        <f t="shared" si="107"/>
        <v>0</v>
      </c>
      <c r="Z334" s="161">
        <v>0</v>
      </c>
      <c r="AA334" s="162">
        <f t="shared" si="108"/>
        <v>0</v>
      </c>
      <c r="AR334" s="17" t="s">
        <v>188</v>
      </c>
      <c r="AT334" s="17" t="s">
        <v>151</v>
      </c>
      <c r="AU334" s="17" t="s">
        <v>130</v>
      </c>
      <c r="AY334" s="17" t="s">
        <v>150</v>
      </c>
      <c r="BE334" s="101">
        <f t="shared" si="109"/>
        <v>0</v>
      </c>
      <c r="BF334" s="101">
        <f t="shared" si="110"/>
        <v>0</v>
      </c>
      <c r="BG334" s="101">
        <f t="shared" si="111"/>
        <v>0</v>
      </c>
      <c r="BH334" s="101">
        <f t="shared" si="112"/>
        <v>0</v>
      </c>
      <c r="BI334" s="101">
        <f t="shared" si="113"/>
        <v>0</v>
      </c>
      <c r="BJ334" s="17" t="s">
        <v>130</v>
      </c>
      <c r="BK334" s="101">
        <f t="shared" si="114"/>
        <v>0</v>
      </c>
      <c r="BL334" s="17" t="s">
        <v>188</v>
      </c>
      <c r="BM334" s="17" t="s">
        <v>796</v>
      </c>
    </row>
    <row r="335" spans="2:65" s="1" customFormat="1" ht="31.5" customHeight="1">
      <c r="B335" s="127"/>
      <c r="C335" s="163" t="s">
        <v>797</v>
      </c>
      <c r="D335" s="163" t="s">
        <v>175</v>
      </c>
      <c r="E335" s="164" t="s">
        <v>798</v>
      </c>
      <c r="F335" s="240" t="s">
        <v>799</v>
      </c>
      <c r="G335" s="240"/>
      <c r="H335" s="240"/>
      <c r="I335" s="240"/>
      <c r="J335" s="165" t="s">
        <v>249</v>
      </c>
      <c r="K335" s="166">
        <v>64.045000000000002</v>
      </c>
      <c r="L335" s="241">
        <v>0</v>
      </c>
      <c r="M335" s="241"/>
      <c r="N335" s="242">
        <f t="shared" si="105"/>
        <v>0</v>
      </c>
      <c r="O335" s="239"/>
      <c r="P335" s="239"/>
      <c r="Q335" s="239"/>
      <c r="R335" s="130"/>
      <c r="T335" s="160" t="s">
        <v>5</v>
      </c>
      <c r="U335" s="43" t="s">
        <v>38</v>
      </c>
      <c r="V335" s="35"/>
      <c r="W335" s="161">
        <f t="shared" si="106"/>
        <v>0</v>
      </c>
      <c r="X335" s="161">
        <v>7.3999999999999999E-4</v>
      </c>
      <c r="Y335" s="161">
        <f t="shared" si="107"/>
        <v>4.7393299999999999E-2</v>
      </c>
      <c r="Z335" s="161">
        <v>0</v>
      </c>
      <c r="AA335" s="162">
        <f t="shared" si="108"/>
        <v>0</v>
      </c>
      <c r="AR335" s="17" t="s">
        <v>268</v>
      </c>
      <c r="AT335" s="17" t="s">
        <v>175</v>
      </c>
      <c r="AU335" s="17" t="s">
        <v>130</v>
      </c>
      <c r="AY335" s="17" t="s">
        <v>150</v>
      </c>
      <c r="BE335" s="101">
        <f t="shared" si="109"/>
        <v>0</v>
      </c>
      <c r="BF335" s="101">
        <f t="shared" si="110"/>
        <v>0</v>
      </c>
      <c r="BG335" s="101">
        <f t="shared" si="111"/>
        <v>0</v>
      </c>
      <c r="BH335" s="101">
        <f t="shared" si="112"/>
        <v>0</v>
      </c>
      <c r="BI335" s="101">
        <f t="shared" si="113"/>
        <v>0</v>
      </c>
      <c r="BJ335" s="17" t="s">
        <v>130</v>
      </c>
      <c r="BK335" s="101">
        <f t="shared" si="114"/>
        <v>0</v>
      </c>
      <c r="BL335" s="17" t="s">
        <v>188</v>
      </c>
      <c r="BM335" s="17" t="s">
        <v>800</v>
      </c>
    </row>
    <row r="336" spans="2:65" s="1" customFormat="1" ht="31.5" customHeight="1">
      <c r="B336" s="127"/>
      <c r="C336" s="163" t="s">
        <v>801</v>
      </c>
      <c r="D336" s="163" t="s">
        <v>175</v>
      </c>
      <c r="E336" s="164" t="s">
        <v>802</v>
      </c>
      <c r="F336" s="240" t="s">
        <v>803</v>
      </c>
      <c r="G336" s="240"/>
      <c r="H336" s="240"/>
      <c r="I336" s="240"/>
      <c r="J336" s="165" t="s">
        <v>254</v>
      </c>
      <c r="K336" s="166">
        <v>32</v>
      </c>
      <c r="L336" s="241">
        <v>0</v>
      </c>
      <c r="M336" s="241"/>
      <c r="N336" s="242">
        <f t="shared" si="105"/>
        <v>0</v>
      </c>
      <c r="O336" s="239"/>
      <c r="P336" s="239"/>
      <c r="Q336" s="239"/>
      <c r="R336" s="130"/>
      <c r="T336" s="160" t="s">
        <v>5</v>
      </c>
      <c r="U336" s="43" t="s">
        <v>38</v>
      </c>
      <c r="V336" s="35"/>
      <c r="W336" s="161">
        <f t="shared" si="106"/>
        <v>0</v>
      </c>
      <c r="X336" s="161">
        <v>0</v>
      </c>
      <c r="Y336" s="161">
        <f t="shared" si="107"/>
        <v>0</v>
      </c>
      <c r="Z336" s="161">
        <v>0</v>
      </c>
      <c r="AA336" s="162">
        <f t="shared" si="108"/>
        <v>0</v>
      </c>
      <c r="AR336" s="17" t="s">
        <v>268</v>
      </c>
      <c r="AT336" s="17" t="s">
        <v>175</v>
      </c>
      <c r="AU336" s="17" t="s">
        <v>130</v>
      </c>
      <c r="AY336" s="17" t="s">
        <v>150</v>
      </c>
      <c r="BE336" s="101">
        <f t="shared" si="109"/>
        <v>0</v>
      </c>
      <c r="BF336" s="101">
        <f t="shared" si="110"/>
        <v>0</v>
      </c>
      <c r="BG336" s="101">
        <f t="shared" si="111"/>
        <v>0</v>
      </c>
      <c r="BH336" s="101">
        <f t="shared" si="112"/>
        <v>0</v>
      </c>
      <c r="BI336" s="101">
        <f t="shared" si="113"/>
        <v>0</v>
      </c>
      <c r="BJ336" s="17" t="s">
        <v>130</v>
      </c>
      <c r="BK336" s="101">
        <f t="shared" si="114"/>
        <v>0</v>
      </c>
      <c r="BL336" s="17" t="s">
        <v>188</v>
      </c>
      <c r="BM336" s="17" t="s">
        <v>804</v>
      </c>
    </row>
    <row r="337" spans="2:65" s="1" customFormat="1" ht="31.5" customHeight="1">
      <c r="B337" s="127"/>
      <c r="C337" s="156" t="s">
        <v>805</v>
      </c>
      <c r="D337" s="156" t="s">
        <v>151</v>
      </c>
      <c r="E337" s="157" t="s">
        <v>806</v>
      </c>
      <c r="F337" s="237" t="s">
        <v>807</v>
      </c>
      <c r="G337" s="237"/>
      <c r="H337" s="237"/>
      <c r="I337" s="237"/>
      <c r="J337" s="158" t="s">
        <v>358</v>
      </c>
      <c r="K337" s="167">
        <v>0</v>
      </c>
      <c r="L337" s="238">
        <v>0</v>
      </c>
      <c r="M337" s="238"/>
      <c r="N337" s="239">
        <f t="shared" si="105"/>
        <v>0</v>
      </c>
      <c r="O337" s="239"/>
      <c r="P337" s="239"/>
      <c r="Q337" s="239"/>
      <c r="R337" s="130"/>
      <c r="T337" s="160" t="s">
        <v>5</v>
      </c>
      <c r="U337" s="43" t="s">
        <v>38</v>
      </c>
      <c r="V337" s="35"/>
      <c r="W337" s="161">
        <f t="shared" si="106"/>
        <v>0</v>
      </c>
      <c r="X337" s="161">
        <v>0</v>
      </c>
      <c r="Y337" s="161">
        <f t="shared" si="107"/>
        <v>0</v>
      </c>
      <c r="Z337" s="161">
        <v>0</v>
      </c>
      <c r="AA337" s="162">
        <f t="shared" si="108"/>
        <v>0</v>
      </c>
      <c r="AR337" s="17" t="s">
        <v>188</v>
      </c>
      <c r="AT337" s="17" t="s">
        <v>151</v>
      </c>
      <c r="AU337" s="17" t="s">
        <v>130</v>
      </c>
      <c r="AY337" s="17" t="s">
        <v>150</v>
      </c>
      <c r="BE337" s="101">
        <f t="shared" si="109"/>
        <v>0</v>
      </c>
      <c r="BF337" s="101">
        <f t="shared" si="110"/>
        <v>0</v>
      </c>
      <c r="BG337" s="101">
        <f t="shared" si="111"/>
        <v>0</v>
      </c>
      <c r="BH337" s="101">
        <f t="shared" si="112"/>
        <v>0</v>
      </c>
      <c r="BI337" s="101">
        <f t="shared" si="113"/>
        <v>0</v>
      </c>
      <c r="BJ337" s="17" t="s">
        <v>130</v>
      </c>
      <c r="BK337" s="101">
        <f t="shared" si="114"/>
        <v>0</v>
      </c>
      <c r="BL337" s="17" t="s">
        <v>188</v>
      </c>
      <c r="BM337" s="17" t="s">
        <v>808</v>
      </c>
    </row>
    <row r="338" spans="2:65" s="9" customFormat="1" ht="29.85" customHeight="1">
      <c r="B338" s="145"/>
      <c r="C338" s="146"/>
      <c r="D338" s="155" t="s">
        <v>120</v>
      </c>
      <c r="E338" s="155"/>
      <c r="F338" s="155"/>
      <c r="G338" s="155"/>
      <c r="H338" s="155"/>
      <c r="I338" s="155"/>
      <c r="J338" s="155"/>
      <c r="K338" s="155"/>
      <c r="L338" s="155"/>
      <c r="M338" s="155"/>
      <c r="N338" s="243">
        <f>BK338</f>
        <v>0</v>
      </c>
      <c r="O338" s="244"/>
      <c r="P338" s="244"/>
      <c r="Q338" s="244"/>
      <c r="R338" s="148"/>
      <c r="T338" s="149"/>
      <c r="U338" s="146"/>
      <c r="V338" s="146"/>
      <c r="W338" s="150">
        <f>SUM(W339:W345)</f>
        <v>0</v>
      </c>
      <c r="X338" s="146"/>
      <c r="Y338" s="150">
        <f>SUM(Y339:Y345)</f>
        <v>0</v>
      </c>
      <c r="Z338" s="146"/>
      <c r="AA338" s="151">
        <f>SUM(AA339:AA345)</f>
        <v>0</v>
      </c>
      <c r="AR338" s="152" t="s">
        <v>130</v>
      </c>
      <c r="AT338" s="153" t="s">
        <v>70</v>
      </c>
      <c r="AU338" s="153" t="s">
        <v>79</v>
      </c>
      <c r="AY338" s="152" t="s">
        <v>150</v>
      </c>
      <c r="BK338" s="154">
        <f>SUM(BK339:BK345)</f>
        <v>0</v>
      </c>
    </row>
    <row r="339" spans="2:65" s="1" customFormat="1" ht="31.5" customHeight="1">
      <c r="B339" s="127"/>
      <c r="C339" s="156" t="s">
        <v>796</v>
      </c>
      <c r="D339" s="156" t="s">
        <v>151</v>
      </c>
      <c r="E339" s="157" t="s">
        <v>809</v>
      </c>
      <c r="F339" s="237" t="s">
        <v>810</v>
      </c>
      <c r="G339" s="237"/>
      <c r="H339" s="237"/>
      <c r="I339" s="237"/>
      <c r="J339" s="158" t="s">
        <v>254</v>
      </c>
      <c r="K339" s="159">
        <v>1</v>
      </c>
      <c r="L339" s="238">
        <v>0</v>
      </c>
      <c r="M339" s="238"/>
      <c r="N339" s="239">
        <f t="shared" ref="N339:N345" si="115">ROUND(L339*K339,2)</f>
        <v>0</v>
      </c>
      <c r="O339" s="239"/>
      <c r="P339" s="239"/>
      <c r="Q339" s="239"/>
      <c r="R339" s="130"/>
      <c r="T339" s="160" t="s">
        <v>5</v>
      </c>
      <c r="U339" s="43" t="s">
        <v>38</v>
      </c>
      <c r="V339" s="35"/>
      <c r="W339" s="161">
        <f t="shared" ref="W339:W345" si="116">V339*K339</f>
        <v>0</v>
      </c>
      <c r="X339" s="161">
        <v>0</v>
      </c>
      <c r="Y339" s="161">
        <f t="shared" ref="Y339:Y345" si="117">X339*K339</f>
        <v>0</v>
      </c>
      <c r="Z339" s="161">
        <v>0</v>
      </c>
      <c r="AA339" s="162">
        <f t="shared" ref="AA339:AA345" si="118">Z339*K339</f>
        <v>0</v>
      </c>
      <c r="AR339" s="17" t="s">
        <v>188</v>
      </c>
      <c r="AT339" s="17" t="s">
        <v>151</v>
      </c>
      <c r="AU339" s="17" t="s">
        <v>130</v>
      </c>
      <c r="AY339" s="17" t="s">
        <v>150</v>
      </c>
      <c r="BE339" s="101">
        <f t="shared" ref="BE339:BE345" si="119">IF(U339="základná",N339,0)</f>
        <v>0</v>
      </c>
      <c r="BF339" s="101">
        <f t="shared" ref="BF339:BF345" si="120">IF(U339="znížená",N339,0)</f>
        <v>0</v>
      </c>
      <c r="BG339" s="101">
        <f t="shared" ref="BG339:BG345" si="121">IF(U339="zákl. prenesená",N339,0)</f>
        <v>0</v>
      </c>
      <c r="BH339" s="101">
        <f t="shared" ref="BH339:BH345" si="122">IF(U339="zníž. prenesená",N339,0)</f>
        <v>0</v>
      </c>
      <c r="BI339" s="101">
        <f t="shared" ref="BI339:BI345" si="123">IF(U339="nulová",N339,0)</f>
        <v>0</v>
      </c>
      <c r="BJ339" s="17" t="s">
        <v>130</v>
      </c>
      <c r="BK339" s="101">
        <f t="shared" ref="BK339:BK345" si="124">ROUND(L339*K339,2)</f>
        <v>0</v>
      </c>
      <c r="BL339" s="17" t="s">
        <v>188</v>
      </c>
      <c r="BM339" s="17" t="s">
        <v>811</v>
      </c>
    </row>
    <row r="340" spans="2:65" s="1" customFormat="1" ht="22.5" customHeight="1">
      <c r="B340" s="127"/>
      <c r="C340" s="156" t="s">
        <v>812</v>
      </c>
      <c r="D340" s="156" t="s">
        <v>151</v>
      </c>
      <c r="E340" s="157" t="s">
        <v>813</v>
      </c>
      <c r="F340" s="237" t="s">
        <v>814</v>
      </c>
      <c r="G340" s="237"/>
      <c r="H340" s="237"/>
      <c r="I340" s="237"/>
      <c r="J340" s="158" t="s">
        <v>254</v>
      </c>
      <c r="K340" s="159">
        <v>1</v>
      </c>
      <c r="L340" s="238">
        <v>0</v>
      </c>
      <c r="M340" s="238"/>
      <c r="N340" s="239">
        <f t="shared" si="115"/>
        <v>0</v>
      </c>
      <c r="O340" s="239"/>
      <c r="P340" s="239"/>
      <c r="Q340" s="239"/>
      <c r="R340" s="130"/>
      <c r="T340" s="160" t="s">
        <v>5</v>
      </c>
      <c r="U340" s="43" t="s">
        <v>38</v>
      </c>
      <c r="V340" s="35"/>
      <c r="W340" s="161">
        <f t="shared" si="116"/>
        <v>0</v>
      </c>
      <c r="X340" s="161">
        <v>0</v>
      </c>
      <c r="Y340" s="161">
        <f t="shared" si="117"/>
        <v>0</v>
      </c>
      <c r="Z340" s="161">
        <v>0</v>
      </c>
      <c r="AA340" s="162">
        <f t="shared" si="118"/>
        <v>0</v>
      </c>
      <c r="AR340" s="17" t="s">
        <v>188</v>
      </c>
      <c r="AT340" s="17" t="s">
        <v>151</v>
      </c>
      <c r="AU340" s="17" t="s">
        <v>130</v>
      </c>
      <c r="AY340" s="17" t="s">
        <v>150</v>
      </c>
      <c r="BE340" s="101">
        <f t="shared" si="119"/>
        <v>0</v>
      </c>
      <c r="BF340" s="101">
        <f t="shared" si="120"/>
        <v>0</v>
      </c>
      <c r="BG340" s="101">
        <f t="shared" si="121"/>
        <v>0</v>
      </c>
      <c r="BH340" s="101">
        <f t="shared" si="122"/>
        <v>0</v>
      </c>
      <c r="BI340" s="101">
        <f t="shared" si="123"/>
        <v>0</v>
      </c>
      <c r="BJ340" s="17" t="s">
        <v>130</v>
      </c>
      <c r="BK340" s="101">
        <f t="shared" si="124"/>
        <v>0</v>
      </c>
      <c r="BL340" s="17" t="s">
        <v>188</v>
      </c>
      <c r="BM340" s="17" t="s">
        <v>815</v>
      </c>
    </row>
    <row r="341" spans="2:65" s="1" customFormat="1" ht="22.5" customHeight="1">
      <c r="B341" s="127"/>
      <c r="C341" s="156" t="s">
        <v>816</v>
      </c>
      <c r="D341" s="156" t="s">
        <v>151</v>
      </c>
      <c r="E341" s="157" t="s">
        <v>817</v>
      </c>
      <c r="F341" s="237" t="s">
        <v>818</v>
      </c>
      <c r="G341" s="237"/>
      <c r="H341" s="237"/>
      <c r="I341" s="237"/>
      <c r="J341" s="158" t="s">
        <v>254</v>
      </c>
      <c r="K341" s="159">
        <v>1</v>
      </c>
      <c r="L341" s="238">
        <v>0</v>
      </c>
      <c r="M341" s="238"/>
      <c r="N341" s="239">
        <f t="shared" si="115"/>
        <v>0</v>
      </c>
      <c r="O341" s="239"/>
      <c r="P341" s="239"/>
      <c r="Q341" s="239"/>
      <c r="R341" s="130"/>
      <c r="T341" s="160" t="s">
        <v>5</v>
      </c>
      <c r="U341" s="43" t="s">
        <v>38</v>
      </c>
      <c r="V341" s="35"/>
      <c r="W341" s="161">
        <f t="shared" si="116"/>
        <v>0</v>
      </c>
      <c r="X341" s="161">
        <v>0</v>
      </c>
      <c r="Y341" s="161">
        <f t="shared" si="117"/>
        <v>0</v>
      </c>
      <c r="Z341" s="161">
        <v>0</v>
      </c>
      <c r="AA341" s="162">
        <f t="shared" si="118"/>
        <v>0</v>
      </c>
      <c r="AR341" s="17" t="s">
        <v>188</v>
      </c>
      <c r="AT341" s="17" t="s">
        <v>151</v>
      </c>
      <c r="AU341" s="17" t="s">
        <v>130</v>
      </c>
      <c r="AY341" s="17" t="s">
        <v>150</v>
      </c>
      <c r="BE341" s="101">
        <f t="shared" si="119"/>
        <v>0</v>
      </c>
      <c r="BF341" s="101">
        <f t="shared" si="120"/>
        <v>0</v>
      </c>
      <c r="BG341" s="101">
        <f t="shared" si="121"/>
        <v>0</v>
      </c>
      <c r="BH341" s="101">
        <f t="shared" si="122"/>
        <v>0</v>
      </c>
      <c r="BI341" s="101">
        <f t="shared" si="123"/>
        <v>0</v>
      </c>
      <c r="BJ341" s="17" t="s">
        <v>130</v>
      </c>
      <c r="BK341" s="101">
        <f t="shared" si="124"/>
        <v>0</v>
      </c>
      <c r="BL341" s="17" t="s">
        <v>188</v>
      </c>
      <c r="BM341" s="17" t="s">
        <v>819</v>
      </c>
    </row>
    <row r="342" spans="2:65" s="1" customFormat="1" ht="44.25" customHeight="1">
      <c r="B342" s="127"/>
      <c r="C342" s="163" t="s">
        <v>820</v>
      </c>
      <c r="D342" s="163" t="s">
        <v>175</v>
      </c>
      <c r="E342" s="164" t="s">
        <v>821</v>
      </c>
      <c r="F342" s="240" t="s">
        <v>822</v>
      </c>
      <c r="G342" s="240"/>
      <c r="H342" s="240"/>
      <c r="I342" s="240"/>
      <c r="J342" s="165" t="s">
        <v>254</v>
      </c>
      <c r="K342" s="166">
        <v>1</v>
      </c>
      <c r="L342" s="241">
        <v>0</v>
      </c>
      <c r="M342" s="241"/>
      <c r="N342" s="242">
        <f t="shared" si="115"/>
        <v>0</v>
      </c>
      <c r="O342" s="239"/>
      <c r="P342" s="239"/>
      <c r="Q342" s="239"/>
      <c r="R342" s="130"/>
      <c r="T342" s="160" t="s">
        <v>5</v>
      </c>
      <c r="U342" s="43" t="s">
        <v>38</v>
      </c>
      <c r="V342" s="35"/>
      <c r="W342" s="161">
        <f t="shared" si="116"/>
        <v>0</v>
      </c>
      <c r="X342" s="161">
        <v>0</v>
      </c>
      <c r="Y342" s="161">
        <f t="shared" si="117"/>
        <v>0</v>
      </c>
      <c r="Z342" s="161">
        <v>0</v>
      </c>
      <c r="AA342" s="162">
        <f t="shared" si="118"/>
        <v>0</v>
      </c>
      <c r="AR342" s="17" t="s">
        <v>268</v>
      </c>
      <c r="AT342" s="17" t="s">
        <v>175</v>
      </c>
      <c r="AU342" s="17" t="s">
        <v>130</v>
      </c>
      <c r="AY342" s="17" t="s">
        <v>150</v>
      </c>
      <c r="BE342" s="101">
        <f t="shared" si="119"/>
        <v>0</v>
      </c>
      <c r="BF342" s="101">
        <f t="shared" si="120"/>
        <v>0</v>
      </c>
      <c r="BG342" s="101">
        <f t="shared" si="121"/>
        <v>0</v>
      </c>
      <c r="BH342" s="101">
        <f t="shared" si="122"/>
        <v>0</v>
      </c>
      <c r="BI342" s="101">
        <f t="shared" si="123"/>
        <v>0</v>
      </c>
      <c r="BJ342" s="17" t="s">
        <v>130</v>
      </c>
      <c r="BK342" s="101">
        <f t="shared" si="124"/>
        <v>0</v>
      </c>
      <c r="BL342" s="17" t="s">
        <v>188</v>
      </c>
      <c r="BM342" s="17" t="s">
        <v>823</v>
      </c>
    </row>
    <row r="343" spans="2:65" s="1" customFormat="1" ht="44.25" customHeight="1">
      <c r="B343" s="127"/>
      <c r="C343" s="156" t="s">
        <v>804</v>
      </c>
      <c r="D343" s="156" t="s">
        <v>151</v>
      </c>
      <c r="E343" s="157" t="s">
        <v>824</v>
      </c>
      <c r="F343" s="237" t="s">
        <v>825</v>
      </c>
      <c r="G343" s="237"/>
      <c r="H343" s="237"/>
      <c r="I343" s="237"/>
      <c r="J343" s="158" t="s">
        <v>172</v>
      </c>
      <c r="K343" s="159">
        <v>4.6559999999999997</v>
      </c>
      <c r="L343" s="238">
        <v>0</v>
      </c>
      <c r="M343" s="238"/>
      <c r="N343" s="239">
        <f t="shared" si="115"/>
        <v>0</v>
      </c>
      <c r="O343" s="239"/>
      <c r="P343" s="239"/>
      <c r="Q343" s="239"/>
      <c r="R343" s="130"/>
      <c r="T343" s="160" t="s">
        <v>5</v>
      </c>
      <c r="U343" s="43" t="s">
        <v>38</v>
      </c>
      <c r="V343" s="35"/>
      <c r="W343" s="161">
        <f t="shared" si="116"/>
        <v>0</v>
      </c>
      <c r="X343" s="161">
        <v>0</v>
      </c>
      <c r="Y343" s="161">
        <f t="shared" si="117"/>
        <v>0</v>
      </c>
      <c r="Z343" s="161">
        <v>0</v>
      </c>
      <c r="AA343" s="162">
        <f t="shared" si="118"/>
        <v>0</v>
      </c>
      <c r="AR343" s="17" t="s">
        <v>188</v>
      </c>
      <c r="AT343" s="17" t="s">
        <v>151</v>
      </c>
      <c r="AU343" s="17" t="s">
        <v>130</v>
      </c>
      <c r="AY343" s="17" t="s">
        <v>150</v>
      </c>
      <c r="BE343" s="101">
        <f t="shared" si="119"/>
        <v>0</v>
      </c>
      <c r="BF343" s="101">
        <f t="shared" si="120"/>
        <v>0</v>
      </c>
      <c r="BG343" s="101">
        <f t="shared" si="121"/>
        <v>0</v>
      </c>
      <c r="BH343" s="101">
        <f t="shared" si="122"/>
        <v>0</v>
      </c>
      <c r="BI343" s="101">
        <f t="shared" si="123"/>
        <v>0</v>
      </c>
      <c r="BJ343" s="17" t="s">
        <v>130</v>
      </c>
      <c r="BK343" s="101">
        <f t="shared" si="124"/>
        <v>0</v>
      </c>
      <c r="BL343" s="17" t="s">
        <v>188</v>
      </c>
      <c r="BM343" s="17" t="s">
        <v>826</v>
      </c>
    </row>
    <row r="344" spans="2:65" s="1" customFormat="1" ht="31.5" customHeight="1">
      <c r="B344" s="127"/>
      <c r="C344" s="156" t="s">
        <v>827</v>
      </c>
      <c r="D344" s="156" t="s">
        <v>151</v>
      </c>
      <c r="E344" s="157" t="s">
        <v>828</v>
      </c>
      <c r="F344" s="237" t="s">
        <v>829</v>
      </c>
      <c r="G344" s="237"/>
      <c r="H344" s="237"/>
      <c r="I344" s="237"/>
      <c r="J344" s="158" t="s">
        <v>172</v>
      </c>
      <c r="K344" s="159">
        <v>4.6559999999999997</v>
      </c>
      <c r="L344" s="238">
        <v>0</v>
      </c>
      <c r="M344" s="238"/>
      <c r="N344" s="239">
        <f t="shared" si="115"/>
        <v>0</v>
      </c>
      <c r="O344" s="239"/>
      <c r="P344" s="239"/>
      <c r="Q344" s="239"/>
      <c r="R344" s="130"/>
      <c r="T344" s="160" t="s">
        <v>5</v>
      </c>
      <c r="U344" s="43" t="s">
        <v>38</v>
      </c>
      <c r="V344" s="35"/>
      <c r="W344" s="161">
        <f t="shared" si="116"/>
        <v>0</v>
      </c>
      <c r="X344" s="161">
        <v>0</v>
      </c>
      <c r="Y344" s="161">
        <f t="shared" si="117"/>
        <v>0</v>
      </c>
      <c r="Z344" s="161">
        <v>0</v>
      </c>
      <c r="AA344" s="162">
        <f t="shared" si="118"/>
        <v>0</v>
      </c>
      <c r="AR344" s="17" t="s">
        <v>188</v>
      </c>
      <c r="AT344" s="17" t="s">
        <v>151</v>
      </c>
      <c r="AU344" s="17" t="s">
        <v>130</v>
      </c>
      <c r="AY344" s="17" t="s">
        <v>150</v>
      </c>
      <c r="BE344" s="101">
        <f t="shared" si="119"/>
        <v>0</v>
      </c>
      <c r="BF344" s="101">
        <f t="shared" si="120"/>
        <v>0</v>
      </c>
      <c r="BG344" s="101">
        <f t="shared" si="121"/>
        <v>0</v>
      </c>
      <c r="BH344" s="101">
        <f t="shared" si="122"/>
        <v>0</v>
      </c>
      <c r="BI344" s="101">
        <f t="shared" si="123"/>
        <v>0</v>
      </c>
      <c r="BJ344" s="17" t="s">
        <v>130</v>
      </c>
      <c r="BK344" s="101">
        <f t="shared" si="124"/>
        <v>0</v>
      </c>
      <c r="BL344" s="17" t="s">
        <v>188</v>
      </c>
      <c r="BM344" s="17" t="s">
        <v>830</v>
      </c>
    </row>
    <row r="345" spans="2:65" s="1" customFormat="1" ht="31.5" customHeight="1">
      <c r="B345" s="127"/>
      <c r="C345" s="156" t="s">
        <v>808</v>
      </c>
      <c r="D345" s="156" t="s">
        <v>151</v>
      </c>
      <c r="E345" s="157" t="s">
        <v>831</v>
      </c>
      <c r="F345" s="237" t="s">
        <v>832</v>
      </c>
      <c r="G345" s="237"/>
      <c r="H345" s="237"/>
      <c r="I345" s="237"/>
      <c r="J345" s="158" t="s">
        <v>358</v>
      </c>
      <c r="K345" s="167">
        <v>0</v>
      </c>
      <c r="L345" s="238">
        <v>0</v>
      </c>
      <c r="M345" s="238"/>
      <c r="N345" s="239">
        <f t="shared" si="115"/>
        <v>0</v>
      </c>
      <c r="O345" s="239"/>
      <c r="P345" s="239"/>
      <c r="Q345" s="239"/>
      <c r="R345" s="130"/>
      <c r="T345" s="160" t="s">
        <v>5</v>
      </c>
      <c r="U345" s="43" t="s">
        <v>38</v>
      </c>
      <c r="V345" s="35"/>
      <c r="W345" s="161">
        <f t="shared" si="116"/>
        <v>0</v>
      </c>
      <c r="X345" s="161">
        <v>0</v>
      </c>
      <c r="Y345" s="161">
        <f t="shared" si="117"/>
        <v>0</v>
      </c>
      <c r="Z345" s="161">
        <v>0</v>
      </c>
      <c r="AA345" s="162">
        <f t="shared" si="118"/>
        <v>0</v>
      </c>
      <c r="AR345" s="17" t="s">
        <v>188</v>
      </c>
      <c r="AT345" s="17" t="s">
        <v>151</v>
      </c>
      <c r="AU345" s="17" t="s">
        <v>130</v>
      </c>
      <c r="AY345" s="17" t="s">
        <v>150</v>
      </c>
      <c r="BE345" s="101">
        <f t="shared" si="119"/>
        <v>0</v>
      </c>
      <c r="BF345" s="101">
        <f t="shared" si="120"/>
        <v>0</v>
      </c>
      <c r="BG345" s="101">
        <f t="shared" si="121"/>
        <v>0</v>
      </c>
      <c r="BH345" s="101">
        <f t="shared" si="122"/>
        <v>0</v>
      </c>
      <c r="BI345" s="101">
        <f t="shared" si="123"/>
        <v>0</v>
      </c>
      <c r="BJ345" s="17" t="s">
        <v>130</v>
      </c>
      <c r="BK345" s="101">
        <f t="shared" si="124"/>
        <v>0</v>
      </c>
      <c r="BL345" s="17" t="s">
        <v>188</v>
      </c>
      <c r="BM345" s="17" t="s">
        <v>833</v>
      </c>
    </row>
    <row r="346" spans="2:65" s="9" customFormat="1" ht="29.85" customHeight="1">
      <c r="B346" s="145"/>
      <c r="C346" s="146"/>
      <c r="D346" s="155" t="s">
        <v>121</v>
      </c>
      <c r="E346" s="155"/>
      <c r="F346" s="155"/>
      <c r="G346" s="155"/>
      <c r="H346" s="155"/>
      <c r="I346" s="155"/>
      <c r="J346" s="155"/>
      <c r="K346" s="155"/>
      <c r="L346" s="155"/>
      <c r="M346" s="155"/>
      <c r="N346" s="243">
        <f>BK346</f>
        <v>0</v>
      </c>
      <c r="O346" s="244"/>
      <c r="P346" s="244"/>
      <c r="Q346" s="244"/>
      <c r="R346" s="148"/>
      <c r="T346" s="149"/>
      <c r="U346" s="146"/>
      <c r="V346" s="146"/>
      <c r="W346" s="150">
        <f>SUM(W347:W351)</f>
        <v>0</v>
      </c>
      <c r="X346" s="146"/>
      <c r="Y346" s="150">
        <f>SUM(Y347:Y351)</f>
        <v>0.12305570460000001</v>
      </c>
      <c r="Z346" s="146"/>
      <c r="AA346" s="151">
        <f>SUM(AA347:AA351)</f>
        <v>0</v>
      </c>
      <c r="AR346" s="152" t="s">
        <v>130</v>
      </c>
      <c r="AT346" s="153" t="s">
        <v>70</v>
      </c>
      <c r="AU346" s="153" t="s">
        <v>79</v>
      </c>
      <c r="AY346" s="152" t="s">
        <v>150</v>
      </c>
      <c r="BK346" s="154">
        <f>SUM(BK347:BK351)</f>
        <v>0</v>
      </c>
    </row>
    <row r="347" spans="2:65" s="1" customFormat="1" ht="31.5" customHeight="1">
      <c r="B347" s="127"/>
      <c r="C347" s="156" t="s">
        <v>834</v>
      </c>
      <c r="D347" s="156" t="s">
        <v>151</v>
      </c>
      <c r="E347" s="157" t="s">
        <v>835</v>
      </c>
      <c r="F347" s="237" t="s">
        <v>836</v>
      </c>
      <c r="G347" s="237"/>
      <c r="H347" s="237"/>
      <c r="I347" s="237"/>
      <c r="J347" s="158" t="s">
        <v>172</v>
      </c>
      <c r="K347" s="159">
        <v>25</v>
      </c>
      <c r="L347" s="238">
        <v>0</v>
      </c>
      <c r="M347" s="238"/>
      <c r="N347" s="239">
        <f>ROUND(L347*K347,2)</f>
        <v>0</v>
      </c>
      <c r="O347" s="239"/>
      <c r="P347" s="239"/>
      <c r="Q347" s="239"/>
      <c r="R347" s="130"/>
      <c r="T347" s="160" t="s">
        <v>5</v>
      </c>
      <c r="U347" s="43" t="s">
        <v>38</v>
      </c>
      <c r="V347" s="35"/>
      <c r="W347" s="161">
        <f>V347*K347</f>
        <v>0</v>
      </c>
      <c r="X347" s="161">
        <v>1.68E-6</v>
      </c>
      <c r="Y347" s="161">
        <f>X347*K347</f>
        <v>4.1999999999999998E-5</v>
      </c>
      <c r="Z347" s="161">
        <v>0</v>
      </c>
      <c r="AA347" s="162">
        <f>Z347*K347</f>
        <v>0</v>
      </c>
      <c r="AR347" s="17" t="s">
        <v>188</v>
      </c>
      <c r="AT347" s="17" t="s">
        <v>151</v>
      </c>
      <c r="AU347" s="17" t="s">
        <v>130</v>
      </c>
      <c r="AY347" s="17" t="s">
        <v>150</v>
      </c>
      <c r="BE347" s="101">
        <f>IF(U347="základná",N347,0)</f>
        <v>0</v>
      </c>
      <c r="BF347" s="101">
        <f>IF(U347="znížená",N347,0)</f>
        <v>0</v>
      </c>
      <c r="BG347" s="101">
        <f>IF(U347="zákl. prenesená",N347,0)</f>
        <v>0</v>
      </c>
      <c r="BH347" s="101">
        <f>IF(U347="zníž. prenesená",N347,0)</f>
        <v>0</v>
      </c>
      <c r="BI347" s="101">
        <f>IF(U347="nulová",N347,0)</f>
        <v>0</v>
      </c>
      <c r="BJ347" s="17" t="s">
        <v>130</v>
      </c>
      <c r="BK347" s="101">
        <f>ROUND(L347*K347,2)</f>
        <v>0</v>
      </c>
      <c r="BL347" s="17" t="s">
        <v>188</v>
      </c>
      <c r="BM347" s="17" t="s">
        <v>837</v>
      </c>
    </row>
    <row r="348" spans="2:65" s="1" customFormat="1" ht="31.5" customHeight="1">
      <c r="B348" s="127"/>
      <c r="C348" s="156" t="s">
        <v>811</v>
      </c>
      <c r="D348" s="156" t="s">
        <v>151</v>
      </c>
      <c r="E348" s="157" t="s">
        <v>838</v>
      </c>
      <c r="F348" s="237" t="s">
        <v>839</v>
      </c>
      <c r="G348" s="237"/>
      <c r="H348" s="237"/>
      <c r="I348" s="237"/>
      <c r="J348" s="158" t="s">
        <v>172</v>
      </c>
      <c r="K348" s="159">
        <v>25</v>
      </c>
      <c r="L348" s="238">
        <v>0</v>
      </c>
      <c r="M348" s="238"/>
      <c r="N348" s="239">
        <f>ROUND(L348*K348,2)</f>
        <v>0</v>
      </c>
      <c r="O348" s="239"/>
      <c r="P348" s="239"/>
      <c r="Q348" s="239"/>
      <c r="R348" s="130"/>
      <c r="T348" s="160" t="s">
        <v>5</v>
      </c>
      <c r="U348" s="43" t="s">
        <v>38</v>
      </c>
      <c r="V348" s="35"/>
      <c r="W348" s="161">
        <f>V348*K348</f>
        <v>0</v>
      </c>
      <c r="X348" s="161">
        <v>1.6184000000000001E-4</v>
      </c>
      <c r="Y348" s="161">
        <f>X348*K348</f>
        <v>4.0460000000000001E-3</v>
      </c>
      <c r="Z348" s="161">
        <v>0</v>
      </c>
      <c r="AA348" s="162">
        <f>Z348*K348</f>
        <v>0</v>
      </c>
      <c r="AR348" s="17" t="s">
        <v>188</v>
      </c>
      <c r="AT348" s="17" t="s">
        <v>151</v>
      </c>
      <c r="AU348" s="17" t="s">
        <v>130</v>
      </c>
      <c r="AY348" s="17" t="s">
        <v>150</v>
      </c>
      <c r="BE348" s="101">
        <f>IF(U348="základná",N348,0)</f>
        <v>0</v>
      </c>
      <c r="BF348" s="101">
        <f>IF(U348="znížená",N348,0)</f>
        <v>0</v>
      </c>
      <c r="BG348" s="101">
        <f>IF(U348="zákl. prenesená",N348,0)</f>
        <v>0</v>
      </c>
      <c r="BH348" s="101">
        <f>IF(U348="zníž. prenesená",N348,0)</f>
        <v>0</v>
      </c>
      <c r="BI348" s="101">
        <f>IF(U348="nulová",N348,0)</f>
        <v>0</v>
      </c>
      <c r="BJ348" s="17" t="s">
        <v>130</v>
      </c>
      <c r="BK348" s="101">
        <f>ROUND(L348*K348,2)</f>
        <v>0</v>
      </c>
      <c r="BL348" s="17" t="s">
        <v>188</v>
      </c>
      <c r="BM348" s="17" t="s">
        <v>840</v>
      </c>
    </row>
    <row r="349" spans="2:65" s="1" customFormat="1" ht="31.5" customHeight="1">
      <c r="B349" s="127"/>
      <c r="C349" s="156" t="s">
        <v>841</v>
      </c>
      <c r="D349" s="156" t="s">
        <v>151</v>
      </c>
      <c r="E349" s="157" t="s">
        <v>842</v>
      </c>
      <c r="F349" s="237" t="s">
        <v>843</v>
      </c>
      <c r="G349" s="237"/>
      <c r="H349" s="237"/>
      <c r="I349" s="237"/>
      <c r="J349" s="158" t="s">
        <v>172</v>
      </c>
      <c r="K349" s="159">
        <v>62.542000000000002</v>
      </c>
      <c r="L349" s="238">
        <v>0</v>
      </c>
      <c r="M349" s="238"/>
      <c r="N349" s="239">
        <f>ROUND(L349*K349,2)</f>
        <v>0</v>
      </c>
      <c r="O349" s="239"/>
      <c r="P349" s="239"/>
      <c r="Q349" s="239"/>
      <c r="R349" s="130"/>
      <c r="T349" s="160" t="s">
        <v>5</v>
      </c>
      <c r="U349" s="43" t="s">
        <v>38</v>
      </c>
      <c r="V349" s="35"/>
      <c r="W349" s="161">
        <f>V349*K349</f>
        <v>0</v>
      </c>
      <c r="X349" s="161">
        <v>1.3E-6</v>
      </c>
      <c r="Y349" s="161">
        <f>X349*K349</f>
        <v>8.1304600000000008E-5</v>
      </c>
      <c r="Z349" s="161">
        <v>0</v>
      </c>
      <c r="AA349" s="162">
        <f>Z349*K349</f>
        <v>0</v>
      </c>
      <c r="AR349" s="17" t="s">
        <v>188</v>
      </c>
      <c r="AT349" s="17" t="s">
        <v>151</v>
      </c>
      <c r="AU349" s="17" t="s">
        <v>130</v>
      </c>
      <c r="AY349" s="17" t="s">
        <v>150</v>
      </c>
      <c r="BE349" s="101">
        <f>IF(U349="základná",N349,0)</f>
        <v>0</v>
      </c>
      <c r="BF349" s="101">
        <f>IF(U349="znížená",N349,0)</f>
        <v>0</v>
      </c>
      <c r="BG349" s="101">
        <f>IF(U349="zákl. prenesená",N349,0)</f>
        <v>0</v>
      </c>
      <c r="BH349" s="101">
        <f>IF(U349="zníž. prenesená",N349,0)</f>
        <v>0</v>
      </c>
      <c r="BI349" s="101">
        <f>IF(U349="nulová",N349,0)</f>
        <v>0</v>
      </c>
      <c r="BJ349" s="17" t="s">
        <v>130</v>
      </c>
      <c r="BK349" s="101">
        <f>ROUND(L349*K349,2)</f>
        <v>0</v>
      </c>
      <c r="BL349" s="17" t="s">
        <v>188</v>
      </c>
      <c r="BM349" s="17" t="s">
        <v>844</v>
      </c>
    </row>
    <row r="350" spans="2:65" s="1" customFormat="1" ht="31.5" customHeight="1">
      <c r="B350" s="127"/>
      <c r="C350" s="156" t="s">
        <v>815</v>
      </c>
      <c r="D350" s="156" t="s">
        <v>151</v>
      </c>
      <c r="E350" s="157" t="s">
        <v>845</v>
      </c>
      <c r="F350" s="237" t="s">
        <v>846</v>
      </c>
      <c r="G350" s="237"/>
      <c r="H350" s="237"/>
      <c r="I350" s="237"/>
      <c r="J350" s="158" t="s">
        <v>172</v>
      </c>
      <c r="K350" s="159">
        <v>62.542000000000002</v>
      </c>
      <c r="L350" s="238">
        <v>0</v>
      </c>
      <c r="M350" s="238"/>
      <c r="N350" s="239">
        <f>ROUND(L350*K350,2)</f>
        <v>0</v>
      </c>
      <c r="O350" s="239"/>
      <c r="P350" s="239"/>
      <c r="Q350" s="239"/>
      <c r="R350" s="130"/>
      <c r="T350" s="160" t="s">
        <v>5</v>
      </c>
      <c r="U350" s="43" t="s">
        <v>38</v>
      </c>
      <c r="V350" s="35"/>
      <c r="W350" s="161">
        <f>V350*K350</f>
        <v>0</v>
      </c>
      <c r="X350" s="161">
        <v>3.2000000000000003E-4</v>
      </c>
      <c r="Y350" s="161">
        <f>X350*K350</f>
        <v>2.0013440000000004E-2</v>
      </c>
      <c r="Z350" s="161">
        <v>0</v>
      </c>
      <c r="AA350" s="162">
        <f>Z350*K350</f>
        <v>0</v>
      </c>
      <c r="AR350" s="17" t="s">
        <v>188</v>
      </c>
      <c r="AT350" s="17" t="s">
        <v>151</v>
      </c>
      <c r="AU350" s="17" t="s">
        <v>130</v>
      </c>
      <c r="AY350" s="17" t="s">
        <v>150</v>
      </c>
      <c r="BE350" s="101">
        <f>IF(U350="základná",N350,0)</f>
        <v>0</v>
      </c>
      <c r="BF350" s="101">
        <f>IF(U350="znížená",N350,0)</f>
        <v>0</v>
      </c>
      <c r="BG350" s="101">
        <f>IF(U350="zákl. prenesená",N350,0)</f>
        <v>0</v>
      </c>
      <c r="BH350" s="101">
        <f>IF(U350="zníž. prenesená",N350,0)</f>
        <v>0</v>
      </c>
      <c r="BI350" s="101">
        <f>IF(U350="nulová",N350,0)</f>
        <v>0</v>
      </c>
      <c r="BJ350" s="17" t="s">
        <v>130</v>
      </c>
      <c r="BK350" s="101">
        <f>ROUND(L350*K350,2)</f>
        <v>0</v>
      </c>
      <c r="BL350" s="17" t="s">
        <v>188</v>
      </c>
      <c r="BM350" s="17" t="s">
        <v>847</v>
      </c>
    </row>
    <row r="351" spans="2:65" s="1" customFormat="1" ht="31.5" customHeight="1">
      <c r="B351" s="127"/>
      <c r="C351" s="156" t="s">
        <v>848</v>
      </c>
      <c r="D351" s="156" t="s">
        <v>151</v>
      </c>
      <c r="E351" s="157" t="s">
        <v>849</v>
      </c>
      <c r="F351" s="237" t="s">
        <v>850</v>
      </c>
      <c r="G351" s="237"/>
      <c r="H351" s="237"/>
      <c r="I351" s="237"/>
      <c r="J351" s="158" t="s">
        <v>172</v>
      </c>
      <c r="K351" s="159">
        <v>308.97800000000001</v>
      </c>
      <c r="L351" s="238">
        <v>0</v>
      </c>
      <c r="M351" s="238"/>
      <c r="N351" s="239">
        <f>ROUND(L351*K351,2)</f>
        <v>0</v>
      </c>
      <c r="O351" s="239"/>
      <c r="P351" s="239"/>
      <c r="Q351" s="239"/>
      <c r="R351" s="130"/>
      <c r="T351" s="160" t="s">
        <v>5</v>
      </c>
      <c r="U351" s="43" t="s">
        <v>38</v>
      </c>
      <c r="V351" s="35"/>
      <c r="W351" s="161">
        <f>V351*K351</f>
        <v>0</v>
      </c>
      <c r="X351" s="161">
        <v>3.2000000000000003E-4</v>
      </c>
      <c r="Y351" s="161">
        <f>X351*K351</f>
        <v>9.887296000000001E-2</v>
      </c>
      <c r="Z351" s="161">
        <v>0</v>
      </c>
      <c r="AA351" s="162">
        <f>Z351*K351</f>
        <v>0</v>
      </c>
      <c r="AR351" s="17" t="s">
        <v>188</v>
      </c>
      <c r="AT351" s="17" t="s">
        <v>151</v>
      </c>
      <c r="AU351" s="17" t="s">
        <v>130</v>
      </c>
      <c r="AY351" s="17" t="s">
        <v>150</v>
      </c>
      <c r="BE351" s="101">
        <f>IF(U351="základná",N351,0)</f>
        <v>0</v>
      </c>
      <c r="BF351" s="101">
        <f>IF(U351="znížená",N351,0)</f>
        <v>0</v>
      </c>
      <c r="BG351" s="101">
        <f>IF(U351="zákl. prenesená",N351,0)</f>
        <v>0</v>
      </c>
      <c r="BH351" s="101">
        <f>IF(U351="zníž. prenesená",N351,0)</f>
        <v>0</v>
      </c>
      <c r="BI351" s="101">
        <f>IF(U351="nulová",N351,0)</f>
        <v>0</v>
      </c>
      <c r="BJ351" s="17" t="s">
        <v>130</v>
      </c>
      <c r="BK351" s="101">
        <f>ROUND(L351*K351,2)</f>
        <v>0</v>
      </c>
      <c r="BL351" s="17" t="s">
        <v>188</v>
      </c>
      <c r="BM351" s="17" t="s">
        <v>851</v>
      </c>
    </row>
    <row r="352" spans="2:65" s="9" customFormat="1" ht="29.85" customHeight="1">
      <c r="B352" s="145"/>
      <c r="C352" s="146"/>
      <c r="D352" s="155" t="s">
        <v>122</v>
      </c>
      <c r="E352" s="155"/>
      <c r="F352" s="155"/>
      <c r="G352" s="155"/>
      <c r="H352" s="155"/>
      <c r="I352" s="155"/>
      <c r="J352" s="155"/>
      <c r="K352" s="155"/>
      <c r="L352" s="155"/>
      <c r="M352" s="155"/>
      <c r="N352" s="243">
        <f>BK352</f>
        <v>0</v>
      </c>
      <c r="O352" s="244"/>
      <c r="P352" s="244"/>
      <c r="Q352" s="244"/>
      <c r="R352" s="148"/>
      <c r="T352" s="149"/>
      <c r="U352" s="146"/>
      <c r="V352" s="146"/>
      <c r="W352" s="150">
        <f>SUM(W353:W355)</f>
        <v>0</v>
      </c>
      <c r="X352" s="146"/>
      <c r="Y352" s="150">
        <f>SUM(Y353:Y355)</f>
        <v>0.12758089319999999</v>
      </c>
      <c r="Z352" s="146"/>
      <c r="AA352" s="151">
        <f>SUM(AA353:AA355)</f>
        <v>0</v>
      </c>
      <c r="AR352" s="152" t="s">
        <v>130</v>
      </c>
      <c r="AT352" s="153" t="s">
        <v>70</v>
      </c>
      <c r="AU352" s="153" t="s">
        <v>79</v>
      </c>
      <c r="AY352" s="152" t="s">
        <v>150</v>
      </c>
      <c r="BK352" s="154">
        <f>SUM(BK353:BK355)</f>
        <v>0</v>
      </c>
    </row>
    <row r="353" spans="2:65" s="1" customFormat="1" ht="31.5" customHeight="1">
      <c r="B353" s="127"/>
      <c r="C353" s="156" t="s">
        <v>819</v>
      </c>
      <c r="D353" s="156" t="s">
        <v>151</v>
      </c>
      <c r="E353" s="157" t="s">
        <v>852</v>
      </c>
      <c r="F353" s="237" t="s">
        <v>853</v>
      </c>
      <c r="G353" s="237"/>
      <c r="H353" s="237"/>
      <c r="I353" s="237"/>
      <c r="J353" s="158" t="s">
        <v>172</v>
      </c>
      <c r="K353" s="159">
        <v>173.029</v>
      </c>
      <c r="L353" s="238">
        <v>0</v>
      </c>
      <c r="M353" s="238"/>
      <c r="N353" s="239">
        <f>ROUND(L353*K353,2)</f>
        <v>0</v>
      </c>
      <c r="O353" s="239"/>
      <c r="P353" s="239"/>
      <c r="Q353" s="239"/>
      <c r="R353" s="130"/>
      <c r="T353" s="160" t="s">
        <v>5</v>
      </c>
      <c r="U353" s="43" t="s">
        <v>38</v>
      </c>
      <c r="V353" s="35"/>
      <c r="W353" s="161">
        <f>V353*K353</f>
        <v>0</v>
      </c>
      <c r="X353" s="161">
        <v>9.7499999999999998E-5</v>
      </c>
      <c r="Y353" s="161">
        <f>X353*K353</f>
        <v>1.6870327500000001E-2</v>
      </c>
      <c r="Z353" s="161">
        <v>0</v>
      </c>
      <c r="AA353" s="162">
        <f>Z353*K353</f>
        <v>0</v>
      </c>
      <c r="AR353" s="17" t="s">
        <v>188</v>
      </c>
      <c r="AT353" s="17" t="s">
        <v>151</v>
      </c>
      <c r="AU353" s="17" t="s">
        <v>130</v>
      </c>
      <c r="AY353" s="17" t="s">
        <v>150</v>
      </c>
      <c r="BE353" s="101">
        <f>IF(U353="základná",N353,0)</f>
        <v>0</v>
      </c>
      <c r="BF353" s="101">
        <f>IF(U353="znížená",N353,0)</f>
        <v>0</v>
      </c>
      <c r="BG353" s="101">
        <f>IF(U353="zákl. prenesená",N353,0)</f>
        <v>0</v>
      </c>
      <c r="BH353" s="101">
        <f>IF(U353="zníž. prenesená",N353,0)</f>
        <v>0</v>
      </c>
      <c r="BI353" s="101">
        <f>IF(U353="nulová",N353,0)</f>
        <v>0</v>
      </c>
      <c r="BJ353" s="17" t="s">
        <v>130</v>
      </c>
      <c r="BK353" s="101">
        <f>ROUND(L353*K353,2)</f>
        <v>0</v>
      </c>
      <c r="BL353" s="17" t="s">
        <v>188</v>
      </c>
      <c r="BM353" s="17" t="s">
        <v>854</v>
      </c>
    </row>
    <row r="354" spans="2:65" s="1" customFormat="1" ht="31.5" customHeight="1">
      <c r="B354" s="127"/>
      <c r="C354" s="156" t="s">
        <v>855</v>
      </c>
      <c r="D354" s="156" t="s">
        <v>151</v>
      </c>
      <c r="E354" s="157" t="s">
        <v>856</v>
      </c>
      <c r="F354" s="237" t="s">
        <v>857</v>
      </c>
      <c r="G354" s="237"/>
      <c r="H354" s="237"/>
      <c r="I354" s="237"/>
      <c r="J354" s="158" t="s">
        <v>172</v>
      </c>
      <c r="K354" s="159">
        <v>340</v>
      </c>
      <c r="L354" s="238">
        <v>0</v>
      </c>
      <c r="M354" s="238"/>
      <c r="N354" s="239">
        <f>ROUND(L354*K354,2)</f>
        <v>0</v>
      </c>
      <c r="O354" s="239"/>
      <c r="P354" s="239"/>
      <c r="Q354" s="239"/>
      <c r="R354" s="130"/>
      <c r="T354" s="160" t="s">
        <v>5</v>
      </c>
      <c r="U354" s="43" t="s">
        <v>38</v>
      </c>
      <c r="V354" s="35"/>
      <c r="W354" s="161">
        <f>V354*K354</f>
        <v>0</v>
      </c>
      <c r="X354" s="161">
        <v>1.56E-4</v>
      </c>
      <c r="Y354" s="161">
        <f>X354*K354</f>
        <v>5.3039999999999997E-2</v>
      </c>
      <c r="Z354" s="161">
        <v>0</v>
      </c>
      <c r="AA354" s="162">
        <f>Z354*K354</f>
        <v>0</v>
      </c>
      <c r="AR354" s="17" t="s">
        <v>188</v>
      </c>
      <c r="AT354" s="17" t="s">
        <v>151</v>
      </c>
      <c r="AU354" s="17" t="s">
        <v>130</v>
      </c>
      <c r="AY354" s="17" t="s">
        <v>150</v>
      </c>
      <c r="BE354" s="101">
        <f>IF(U354="základná",N354,0)</f>
        <v>0</v>
      </c>
      <c r="BF354" s="101">
        <f>IF(U354="znížená",N354,0)</f>
        <v>0</v>
      </c>
      <c r="BG354" s="101">
        <f>IF(U354="zákl. prenesená",N354,0)</f>
        <v>0</v>
      </c>
      <c r="BH354" s="101">
        <f>IF(U354="zníž. prenesená",N354,0)</f>
        <v>0</v>
      </c>
      <c r="BI354" s="101">
        <f>IF(U354="nulová",N354,0)</f>
        <v>0</v>
      </c>
      <c r="BJ354" s="17" t="s">
        <v>130</v>
      </c>
      <c r="BK354" s="101">
        <f>ROUND(L354*K354,2)</f>
        <v>0</v>
      </c>
      <c r="BL354" s="17" t="s">
        <v>188</v>
      </c>
      <c r="BM354" s="17" t="s">
        <v>858</v>
      </c>
    </row>
    <row r="355" spans="2:65" s="1" customFormat="1" ht="44.25" customHeight="1">
      <c r="B355" s="127"/>
      <c r="C355" s="156" t="s">
        <v>823</v>
      </c>
      <c r="D355" s="156" t="s">
        <v>151</v>
      </c>
      <c r="E355" s="157" t="s">
        <v>859</v>
      </c>
      <c r="F355" s="237" t="s">
        <v>860</v>
      </c>
      <c r="G355" s="237"/>
      <c r="H355" s="237"/>
      <c r="I355" s="237"/>
      <c r="J355" s="158" t="s">
        <v>172</v>
      </c>
      <c r="K355" s="159">
        <v>173.029</v>
      </c>
      <c r="L355" s="238">
        <v>0</v>
      </c>
      <c r="M355" s="238"/>
      <c r="N355" s="239">
        <f>ROUND(L355*K355,2)</f>
        <v>0</v>
      </c>
      <c r="O355" s="239"/>
      <c r="P355" s="239"/>
      <c r="Q355" s="239"/>
      <c r="R355" s="130"/>
      <c r="T355" s="160" t="s">
        <v>5</v>
      </c>
      <c r="U355" s="43" t="s">
        <v>38</v>
      </c>
      <c r="V355" s="35"/>
      <c r="W355" s="161">
        <f>V355*K355</f>
        <v>0</v>
      </c>
      <c r="X355" s="161">
        <v>3.3330000000000002E-4</v>
      </c>
      <c r="Y355" s="161">
        <f>X355*K355</f>
        <v>5.7670565700000002E-2</v>
      </c>
      <c r="Z355" s="161">
        <v>0</v>
      </c>
      <c r="AA355" s="162">
        <f>Z355*K355</f>
        <v>0</v>
      </c>
      <c r="AR355" s="17" t="s">
        <v>188</v>
      </c>
      <c r="AT355" s="17" t="s">
        <v>151</v>
      </c>
      <c r="AU355" s="17" t="s">
        <v>130</v>
      </c>
      <c r="AY355" s="17" t="s">
        <v>150</v>
      </c>
      <c r="BE355" s="101">
        <f>IF(U355="základná",N355,0)</f>
        <v>0</v>
      </c>
      <c r="BF355" s="101">
        <f>IF(U355="znížená",N355,0)</f>
        <v>0</v>
      </c>
      <c r="BG355" s="101">
        <f>IF(U355="zákl. prenesená",N355,0)</f>
        <v>0</v>
      </c>
      <c r="BH355" s="101">
        <f>IF(U355="zníž. prenesená",N355,0)</f>
        <v>0</v>
      </c>
      <c r="BI355" s="101">
        <f>IF(U355="nulová",N355,0)</f>
        <v>0</v>
      </c>
      <c r="BJ355" s="17" t="s">
        <v>130</v>
      </c>
      <c r="BK355" s="101">
        <f>ROUND(L355*K355,2)</f>
        <v>0</v>
      </c>
      <c r="BL355" s="17" t="s">
        <v>188</v>
      </c>
      <c r="BM355" s="17" t="s">
        <v>861</v>
      </c>
    </row>
    <row r="356" spans="2:65" s="9" customFormat="1" ht="37.35" customHeight="1">
      <c r="B356" s="145"/>
      <c r="C356" s="146"/>
      <c r="D356" s="147" t="s">
        <v>123</v>
      </c>
      <c r="E356" s="147"/>
      <c r="F356" s="147"/>
      <c r="G356" s="147"/>
      <c r="H356" s="147"/>
      <c r="I356" s="147"/>
      <c r="J356" s="147"/>
      <c r="K356" s="147"/>
      <c r="L356" s="147"/>
      <c r="M356" s="147"/>
      <c r="N356" s="245">
        <f>BK356</f>
        <v>0</v>
      </c>
      <c r="O356" s="246"/>
      <c r="P356" s="246"/>
      <c r="Q356" s="246"/>
      <c r="R356" s="148"/>
      <c r="T356" s="149"/>
      <c r="U356" s="146"/>
      <c r="V356" s="146"/>
      <c r="W356" s="150">
        <f>W357+W428</f>
        <v>0</v>
      </c>
      <c r="X356" s="146"/>
      <c r="Y356" s="150">
        <f>Y357+Y428</f>
        <v>0.44944000000000006</v>
      </c>
      <c r="Z356" s="146"/>
      <c r="AA356" s="151">
        <f>AA357+AA428</f>
        <v>0</v>
      </c>
      <c r="AR356" s="152" t="s">
        <v>158</v>
      </c>
      <c r="AT356" s="153" t="s">
        <v>70</v>
      </c>
      <c r="AU356" s="153" t="s">
        <v>71</v>
      </c>
      <c r="AY356" s="152" t="s">
        <v>150</v>
      </c>
      <c r="BK356" s="154">
        <f>BK357+BK428</f>
        <v>0</v>
      </c>
    </row>
    <row r="357" spans="2:65" s="9" customFormat="1" ht="19.899999999999999" customHeight="1">
      <c r="B357" s="145"/>
      <c r="C357" s="146"/>
      <c r="D357" s="155" t="s">
        <v>124</v>
      </c>
      <c r="E357" s="155"/>
      <c r="F357" s="155"/>
      <c r="G357" s="155"/>
      <c r="H357" s="155"/>
      <c r="I357" s="155"/>
      <c r="J357" s="155"/>
      <c r="K357" s="155"/>
      <c r="L357" s="155"/>
      <c r="M357" s="155"/>
      <c r="N357" s="247">
        <f>BK357</f>
        <v>0</v>
      </c>
      <c r="O357" s="248"/>
      <c r="P357" s="248"/>
      <c r="Q357" s="248"/>
      <c r="R357" s="148"/>
      <c r="T357" s="149"/>
      <c r="U357" s="146"/>
      <c r="V357" s="146"/>
      <c r="W357" s="150">
        <f>SUM(W358:W427)</f>
        <v>0</v>
      </c>
      <c r="X357" s="146"/>
      <c r="Y357" s="150">
        <f>SUM(Y358:Y427)</f>
        <v>0.44944000000000006</v>
      </c>
      <c r="Z357" s="146"/>
      <c r="AA357" s="151">
        <f>SUM(AA358:AA427)</f>
        <v>0</v>
      </c>
      <c r="AR357" s="152" t="s">
        <v>158</v>
      </c>
      <c r="AT357" s="153" t="s">
        <v>70</v>
      </c>
      <c r="AU357" s="153" t="s">
        <v>79</v>
      </c>
      <c r="AY357" s="152" t="s">
        <v>150</v>
      </c>
      <c r="BK357" s="154">
        <f>SUM(BK358:BK427)</f>
        <v>0</v>
      </c>
    </row>
    <row r="358" spans="2:65" s="1" customFormat="1" ht="31.5" customHeight="1">
      <c r="B358" s="127"/>
      <c r="C358" s="156" t="s">
        <v>862</v>
      </c>
      <c r="D358" s="156" t="s">
        <v>151</v>
      </c>
      <c r="E358" s="157" t="s">
        <v>863</v>
      </c>
      <c r="F358" s="237" t="s">
        <v>864</v>
      </c>
      <c r="G358" s="237"/>
      <c r="H358" s="237"/>
      <c r="I358" s="237"/>
      <c r="J358" s="158" t="s">
        <v>254</v>
      </c>
      <c r="K358" s="159">
        <v>14</v>
      </c>
      <c r="L358" s="238">
        <v>0</v>
      </c>
      <c r="M358" s="238"/>
      <c r="N358" s="239">
        <f t="shared" ref="N358:N389" si="125">ROUND(L358*K358,2)</f>
        <v>0</v>
      </c>
      <c r="O358" s="239"/>
      <c r="P358" s="239"/>
      <c r="Q358" s="239"/>
      <c r="R358" s="130"/>
      <c r="T358" s="160" t="s">
        <v>5</v>
      </c>
      <c r="U358" s="43" t="s">
        <v>38</v>
      </c>
      <c r="V358" s="35"/>
      <c r="W358" s="161">
        <f t="shared" ref="W358:W389" si="126">V358*K358</f>
        <v>0</v>
      </c>
      <c r="X358" s="161">
        <v>0</v>
      </c>
      <c r="Y358" s="161">
        <f t="shared" ref="Y358:Y389" si="127">X358*K358</f>
        <v>0</v>
      </c>
      <c r="Z358" s="161">
        <v>0</v>
      </c>
      <c r="AA358" s="162">
        <f t="shared" ref="AA358:AA389" si="128">Z358*K358</f>
        <v>0</v>
      </c>
      <c r="AR358" s="17" t="s">
        <v>283</v>
      </c>
      <c r="AT358" s="17" t="s">
        <v>151</v>
      </c>
      <c r="AU358" s="17" t="s">
        <v>130</v>
      </c>
      <c r="AY358" s="17" t="s">
        <v>150</v>
      </c>
      <c r="BE358" s="101">
        <f t="shared" ref="BE358:BE389" si="129">IF(U358="základná",N358,0)</f>
        <v>0</v>
      </c>
      <c r="BF358" s="101">
        <f t="shared" ref="BF358:BF389" si="130">IF(U358="znížená",N358,0)</f>
        <v>0</v>
      </c>
      <c r="BG358" s="101">
        <f t="shared" ref="BG358:BG389" si="131">IF(U358="zákl. prenesená",N358,0)</f>
        <v>0</v>
      </c>
      <c r="BH358" s="101">
        <f t="shared" ref="BH358:BH389" si="132">IF(U358="zníž. prenesená",N358,0)</f>
        <v>0</v>
      </c>
      <c r="BI358" s="101">
        <f t="shared" ref="BI358:BI389" si="133">IF(U358="nulová",N358,0)</f>
        <v>0</v>
      </c>
      <c r="BJ358" s="17" t="s">
        <v>130</v>
      </c>
      <c r="BK358" s="101">
        <f t="shared" ref="BK358:BK389" si="134">ROUND(L358*K358,2)</f>
        <v>0</v>
      </c>
      <c r="BL358" s="17" t="s">
        <v>283</v>
      </c>
      <c r="BM358" s="17" t="s">
        <v>865</v>
      </c>
    </row>
    <row r="359" spans="2:65" s="1" customFormat="1" ht="22.5" customHeight="1">
      <c r="B359" s="127"/>
      <c r="C359" s="163" t="s">
        <v>826</v>
      </c>
      <c r="D359" s="163" t="s">
        <v>175</v>
      </c>
      <c r="E359" s="164" t="s">
        <v>866</v>
      </c>
      <c r="F359" s="240" t="s">
        <v>867</v>
      </c>
      <c r="G359" s="240"/>
      <c r="H359" s="240"/>
      <c r="I359" s="240"/>
      <c r="J359" s="165" t="s">
        <v>254</v>
      </c>
      <c r="K359" s="166">
        <v>14</v>
      </c>
      <c r="L359" s="241">
        <v>0</v>
      </c>
      <c r="M359" s="241"/>
      <c r="N359" s="242">
        <f t="shared" si="125"/>
        <v>0</v>
      </c>
      <c r="O359" s="239"/>
      <c r="P359" s="239"/>
      <c r="Q359" s="239"/>
      <c r="R359" s="130"/>
      <c r="T359" s="160" t="s">
        <v>5</v>
      </c>
      <c r="U359" s="43" t="s">
        <v>38</v>
      </c>
      <c r="V359" s="35"/>
      <c r="W359" s="161">
        <f t="shared" si="126"/>
        <v>0</v>
      </c>
      <c r="X359" s="161">
        <v>4.0000000000000002E-4</v>
      </c>
      <c r="Y359" s="161">
        <f t="shared" si="127"/>
        <v>5.5999999999999999E-3</v>
      </c>
      <c r="Z359" s="161">
        <v>0</v>
      </c>
      <c r="AA359" s="162">
        <f t="shared" si="128"/>
        <v>0</v>
      </c>
      <c r="AR359" s="17" t="s">
        <v>868</v>
      </c>
      <c r="AT359" s="17" t="s">
        <v>175</v>
      </c>
      <c r="AU359" s="17" t="s">
        <v>130</v>
      </c>
      <c r="AY359" s="17" t="s">
        <v>150</v>
      </c>
      <c r="BE359" s="101">
        <f t="shared" si="129"/>
        <v>0</v>
      </c>
      <c r="BF359" s="101">
        <f t="shared" si="130"/>
        <v>0</v>
      </c>
      <c r="BG359" s="101">
        <f t="shared" si="131"/>
        <v>0</v>
      </c>
      <c r="BH359" s="101">
        <f t="shared" si="132"/>
        <v>0</v>
      </c>
      <c r="BI359" s="101">
        <f t="shared" si="133"/>
        <v>0</v>
      </c>
      <c r="BJ359" s="17" t="s">
        <v>130</v>
      </c>
      <c r="BK359" s="101">
        <f t="shared" si="134"/>
        <v>0</v>
      </c>
      <c r="BL359" s="17" t="s">
        <v>283</v>
      </c>
      <c r="BM359" s="17" t="s">
        <v>869</v>
      </c>
    </row>
    <row r="360" spans="2:65" s="1" customFormat="1" ht="22.5" customHeight="1">
      <c r="B360" s="127"/>
      <c r="C360" s="156" t="s">
        <v>870</v>
      </c>
      <c r="D360" s="156" t="s">
        <v>151</v>
      </c>
      <c r="E360" s="157" t="s">
        <v>871</v>
      </c>
      <c r="F360" s="237" t="s">
        <v>872</v>
      </c>
      <c r="G360" s="237"/>
      <c r="H360" s="237"/>
      <c r="I360" s="237"/>
      <c r="J360" s="158" t="s">
        <v>254</v>
      </c>
      <c r="K360" s="159">
        <v>84</v>
      </c>
      <c r="L360" s="238">
        <v>0</v>
      </c>
      <c r="M360" s="238"/>
      <c r="N360" s="239">
        <f t="shared" si="125"/>
        <v>0</v>
      </c>
      <c r="O360" s="239"/>
      <c r="P360" s="239"/>
      <c r="Q360" s="239"/>
      <c r="R360" s="130"/>
      <c r="T360" s="160" t="s">
        <v>5</v>
      </c>
      <c r="U360" s="43" t="s">
        <v>38</v>
      </c>
      <c r="V360" s="35"/>
      <c r="W360" s="161">
        <f t="shared" si="126"/>
        <v>0</v>
      </c>
      <c r="X360" s="161">
        <v>0</v>
      </c>
      <c r="Y360" s="161">
        <f t="shared" si="127"/>
        <v>0</v>
      </c>
      <c r="Z360" s="161">
        <v>0</v>
      </c>
      <c r="AA360" s="162">
        <f t="shared" si="128"/>
        <v>0</v>
      </c>
      <c r="AR360" s="17" t="s">
        <v>283</v>
      </c>
      <c r="AT360" s="17" t="s">
        <v>151</v>
      </c>
      <c r="AU360" s="17" t="s">
        <v>130</v>
      </c>
      <c r="AY360" s="17" t="s">
        <v>150</v>
      </c>
      <c r="BE360" s="101">
        <f t="shared" si="129"/>
        <v>0</v>
      </c>
      <c r="BF360" s="101">
        <f t="shared" si="130"/>
        <v>0</v>
      </c>
      <c r="BG360" s="101">
        <f t="shared" si="131"/>
        <v>0</v>
      </c>
      <c r="BH360" s="101">
        <f t="shared" si="132"/>
        <v>0</v>
      </c>
      <c r="BI360" s="101">
        <f t="shared" si="133"/>
        <v>0</v>
      </c>
      <c r="BJ360" s="17" t="s">
        <v>130</v>
      </c>
      <c r="BK360" s="101">
        <f t="shared" si="134"/>
        <v>0</v>
      </c>
      <c r="BL360" s="17" t="s">
        <v>283</v>
      </c>
      <c r="BM360" s="17" t="s">
        <v>873</v>
      </c>
    </row>
    <row r="361" spans="2:65" s="1" customFormat="1" ht="22.5" customHeight="1">
      <c r="B361" s="127"/>
      <c r="C361" s="163" t="s">
        <v>830</v>
      </c>
      <c r="D361" s="163" t="s">
        <v>175</v>
      </c>
      <c r="E361" s="164" t="s">
        <v>874</v>
      </c>
      <c r="F361" s="240" t="s">
        <v>875</v>
      </c>
      <c r="G361" s="240"/>
      <c r="H361" s="240"/>
      <c r="I361" s="240"/>
      <c r="J361" s="165" t="s">
        <v>254</v>
      </c>
      <c r="K361" s="166">
        <v>2</v>
      </c>
      <c r="L361" s="241">
        <v>0</v>
      </c>
      <c r="M361" s="241"/>
      <c r="N361" s="242">
        <f t="shared" si="125"/>
        <v>0</v>
      </c>
      <c r="O361" s="239"/>
      <c r="P361" s="239"/>
      <c r="Q361" s="239"/>
      <c r="R361" s="130"/>
      <c r="T361" s="160" t="s">
        <v>5</v>
      </c>
      <c r="U361" s="43" t="s">
        <v>38</v>
      </c>
      <c r="V361" s="35"/>
      <c r="W361" s="161">
        <f t="shared" si="126"/>
        <v>0</v>
      </c>
      <c r="X361" s="161">
        <v>0</v>
      </c>
      <c r="Y361" s="161">
        <f t="shared" si="127"/>
        <v>0</v>
      </c>
      <c r="Z361" s="161">
        <v>0</v>
      </c>
      <c r="AA361" s="162">
        <f t="shared" si="128"/>
        <v>0</v>
      </c>
      <c r="AR361" s="17" t="s">
        <v>868</v>
      </c>
      <c r="AT361" s="17" t="s">
        <v>175</v>
      </c>
      <c r="AU361" s="17" t="s">
        <v>130</v>
      </c>
      <c r="AY361" s="17" t="s">
        <v>150</v>
      </c>
      <c r="BE361" s="101">
        <f t="shared" si="129"/>
        <v>0</v>
      </c>
      <c r="BF361" s="101">
        <f t="shared" si="130"/>
        <v>0</v>
      </c>
      <c r="BG361" s="101">
        <f t="shared" si="131"/>
        <v>0</v>
      </c>
      <c r="BH361" s="101">
        <f t="shared" si="132"/>
        <v>0</v>
      </c>
      <c r="BI361" s="101">
        <f t="shared" si="133"/>
        <v>0</v>
      </c>
      <c r="BJ361" s="17" t="s">
        <v>130</v>
      </c>
      <c r="BK361" s="101">
        <f t="shared" si="134"/>
        <v>0</v>
      </c>
      <c r="BL361" s="17" t="s">
        <v>283</v>
      </c>
      <c r="BM361" s="17" t="s">
        <v>876</v>
      </c>
    </row>
    <row r="362" spans="2:65" s="1" customFormat="1" ht="22.5" customHeight="1">
      <c r="B362" s="127"/>
      <c r="C362" s="163" t="s">
        <v>877</v>
      </c>
      <c r="D362" s="163" t="s">
        <v>175</v>
      </c>
      <c r="E362" s="164" t="s">
        <v>878</v>
      </c>
      <c r="F362" s="240" t="s">
        <v>879</v>
      </c>
      <c r="G362" s="240"/>
      <c r="H362" s="240"/>
      <c r="I362" s="240"/>
      <c r="J362" s="165" t="s">
        <v>254</v>
      </c>
      <c r="K362" s="166">
        <v>4</v>
      </c>
      <c r="L362" s="241">
        <v>0</v>
      </c>
      <c r="M362" s="241"/>
      <c r="N362" s="242">
        <f t="shared" si="125"/>
        <v>0</v>
      </c>
      <c r="O362" s="239"/>
      <c r="P362" s="239"/>
      <c r="Q362" s="239"/>
      <c r="R362" s="130"/>
      <c r="T362" s="160" t="s">
        <v>5</v>
      </c>
      <c r="U362" s="43" t="s">
        <v>38</v>
      </c>
      <c r="V362" s="35"/>
      <c r="W362" s="161">
        <f t="shared" si="126"/>
        <v>0</v>
      </c>
      <c r="X362" s="161">
        <v>0</v>
      </c>
      <c r="Y362" s="161">
        <f t="shared" si="127"/>
        <v>0</v>
      </c>
      <c r="Z362" s="161">
        <v>0</v>
      </c>
      <c r="AA362" s="162">
        <f t="shared" si="128"/>
        <v>0</v>
      </c>
      <c r="AR362" s="17" t="s">
        <v>868</v>
      </c>
      <c r="AT362" s="17" t="s">
        <v>175</v>
      </c>
      <c r="AU362" s="17" t="s">
        <v>130</v>
      </c>
      <c r="AY362" s="17" t="s">
        <v>150</v>
      </c>
      <c r="BE362" s="101">
        <f t="shared" si="129"/>
        <v>0</v>
      </c>
      <c r="BF362" s="101">
        <f t="shared" si="130"/>
        <v>0</v>
      </c>
      <c r="BG362" s="101">
        <f t="shared" si="131"/>
        <v>0</v>
      </c>
      <c r="BH362" s="101">
        <f t="shared" si="132"/>
        <v>0</v>
      </c>
      <c r="BI362" s="101">
        <f t="shared" si="133"/>
        <v>0</v>
      </c>
      <c r="BJ362" s="17" t="s">
        <v>130</v>
      </c>
      <c r="BK362" s="101">
        <f t="shared" si="134"/>
        <v>0</v>
      </c>
      <c r="BL362" s="17" t="s">
        <v>283</v>
      </c>
      <c r="BM362" s="17" t="s">
        <v>880</v>
      </c>
    </row>
    <row r="363" spans="2:65" s="1" customFormat="1" ht="22.5" customHeight="1">
      <c r="B363" s="127"/>
      <c r="C363" s="163" t="s">
        <v>833</v>
      </c>
      <c r="D363" s="163" t="s">
        <v>175</v>
      </c>
      <c r="E363" s="164" t="s">
        <v>881</v>
      </c>
      <c r="F363" s="240" t="s">
        <v>875</v>
      </c>
      <c r="G363" s="240"/>
      <c r="H363" s="240"/>
      <c r="I363" s="240"/>
      <c r="J363" s="165" t="s">
        <v>254</v>
      </c>
      <c r="K363" s="166">
        <v>2</v>
      </c>
      <c r="L363" s="241">
        <v>0</v>
      </c>
      <c r="M363" s="241"/>
      <c r="N363" s="242">
        <f t="shared" si="125"/>
        <v>0</v>
      </c>
      <c r="O363" s="239"/>
      <c r="P363" s="239"/>
      <c r="Q363" s="239"/>
      <c r="R363" s="130"/>
      <c r="T363" s="160" t="s">
        <v>5</v>
      </c>
      <c r="U363" s="43" t="s">
        <v>38</v>
      </c>
      <c r="V363" s="35"/>
      <c r="W363" s="161">
        <f t="shared" si="126"/>
        <v>0</v>
      </c>
      <c r="X363" s="161">
        <v>0</v>
      </c>
      <c r="Y363" s="161">
        <f t="shared" si="127"/>
        <v>0</v>
      </c>
      <c r="Z363" s="161">
        <v>0</v>
      </c>
      <c r="AA363" s="162">
        <f t="shared" si="128"/>
        <v>0</v>
      </c>
      <c r="AR363" s="17" t="s">
        <v>868</v>
      </c>
      <c r="AT363" s="17" t="s">
        <v>175</v>
      </c>
      <c r="AU363" s="17" t="s">
        <v>130</v>
      </c>
      <c r="AY363" s="17" t="s">
        <v>150</v>
      </c>
      <c r="BE363" s="101">
        <f t="shared" si="129"/>
        <v>0</v>
      </c>
      <c r="BF363" s="101">
        <f t="shared" si="130"/>
        <v>0</v>
      </c>
      <c r="BG363" s="101">
        <f t="shared" si="131"/>
        <v>0</v>
      </c>
      <c r="BH363" s="101">
        <f t="shared" si="132"/>
        <v>0</v>
      </c>
      <c r="BI363" s="101">
        <f t="shared" si="133"/>
        <v>0</v>
      </c>
      <c r="BJ363" s="17" t="s">
        <v>130</v>
      </c>
      <c r="BK363" s="101">
        <f t="shared" si="134"/>
        <v>0</v>
      </c>
      <c r="BL363" s="17" t="s">
        <v>283</v>
      </c>
      <c r="BM363" s="17" t="s">
        <v>882</v>
      </c>
    </row>
    <row r="364" spans="2:65" s="1" customFormat="1" ht="22.5" customHeight="1">
      <c r="B364" s="127"/>
      <c r="C364" s="163" t="s">
        <v>883</v>
      </c>
      <c r="D364" s="163" t="s">
        <v>175</v>
      </c>
      <c r="E364" s="164" t="s">
        <v>884</v>
      </c>
      <c r="F364" s="240" t="s">
        <v>875</v>
      </c>
      <c r="G364" s="240"/>
      <c r="H364" s="240"/>
      <c r="I364" s="240"/>
      <c r="J364" s="165" t="s">
        <v>254</v>
      </c>
      <c r="K364" s="166">
        <v>1</v>
      </c>
      <c r="L364" s="241">
        <v>0</v>
      </c>
      <c r="M364" s="241"/>
      <c r="N364" s="242">
        <f t="shared" si="125"/>
        <v>0</v>
      </c>
      <c r="O364" s="239"/>
      <c r="P364" s="239"/>
      <c r="Q364" s="239"/>
      <c r="R364" s="130"/>
      <c r="T364" s="160" t="s">
        <v>5</v>
      </c>
      <c r="U364" s="43" t="s">
        <v>38</v>
      </c>
      <c r="V364" s="35"/>
      <c r="W364" s="161">
        <f t="shared" si="126"/>
        <v>0</v>
      </c>
      <c r="X364" s="161">
        <v>0</v>
      </c>
      <c r="Y364" s="161">
        <f t="shared" si="127"/>
        <v>0</v>
      </c>
      <c r="Z364" s="161">
        <v>0</v>
      </c>
      <c r="AA364" s="162">
        <f t="shared" si="128"/>
        <v>0</v>
      </c>
      <c r="AR364" s="17" t="s">
        <v>868</v>
      </c>
      <c r="AT364" s="17" t="s">
        <v>175</v>
      </c>
      <c r="AU364" s="17" t="s">
        <v>130</v>
      </c>
      <c r="AY364" s="17" t="s">
        <v>150</v>
      </c>
      <c r="BE364" s="101">
        <f t="shared" si="129"/>
        <v>0</v>
      </c>
      <c r="BF364" s="101">
        <f t="shared" si="130"/>
        <v>0</v>
      </c>
      <c r="BG364" s="101">
        <f t="shared" si="131"/>
        <v>0</v>
      </c>
      <c r="BH364" s="101">
        <f t="shared" si="132"/>
        <v>0</v>
      </c>
      <c r="BI364" s="101">
        <f t="shared" si="133"/>
        <v>0</v>
      </c>
      <c r="BJ364" s="17" t="s">
        <v>130</v>
      </c>
      <c r="BK364" s="101">
        <f t="shared" si="134"/>
        <v>0</v>
      </c>
      <c r="BL364" s="17" t="s">
        <v>283</v>
      </c>
      <c r="BM364" s="17" t="s">
        <v>885</v>
      </c>
    </row>
    <row r="365" spans="2:65" s="1" customFormat="1" ht="22.5" customHeight="1">
      <c r="B365" s="127"/>
      <c r="C365" s="163" t="s">
        <v>837</v>
      </c>
      <c r="D365" s="163" t="s">
        <v>175</v>
      </c>
      <c r="E365" s="164" t="s">
        <v>886</v>
      </c>
      <c r="F365" s="240" t="s">
        <v>887</v>
      </c>
      <c r="G365" s="240"/>
      <c r="H365" s="240"/>
      <c r="I365" s="240"/>
      <c r="J365" s="165" t="s">
        <v>254</v>
      </c>
      <c r="K365" s="166">
        <v>1</v>
      </c>
      <c r="L365" s="241">
        <v>0</v>
      </c>
      <c r="M365" s="241"/>
      <c r="N365" s="242">
        <f t="shared" si="125"/>
        <v>0</v>
      </c>
      <c r="O365" s="239"/>
      <c r="P365" s="239"/>
      <c r="Q365" s="239"/>
      <c r="R365" s="130"/>
      <c r="T365" s="160" t="s">
        <v>5</v>
      </c>
      <c r="U365" s="43" t="s">
        <v>38</v>
      </c>
      <c r="V365" s="35"/>
      <c r="W365" s="161">
        <f t="shared" si="126"/>
        <v>0</v>
      </c>
      <c r="X365" s="161">
        <v>0</v>
      </c>
      <c r="Y365" s="161">
        <f t="shared" si="127"/>
        <v>0</v>
      </c>
      <c r="Z365" s="161">
        <v>0</v>
      </c>
      <c r="AA365" s="162">
        <f t="shared" si="128"/>
        <v>0</v>
      </c>
      <c r="AR365" s="17" t="s">
        <v>868</v>
      </c>
      <c r="AT365" s="17" t="s">
        <v>175</v>
      </c>
      <c r="AU365" s="17" t="s">
        <v>130</v>
      </c>
      <c r="AY365" s="17" t="s">
        <v>150</v>
      </c>
      <c r="BE365" s="101">
        <f t="shared" si="129"/>
        <v>0</v>
      </c>
      <c r="BF365" s="101">
        <f t="shared" si="130"/>
        <v>0</v>
      </c>
      <c r="BG365" s="101">
        <f t="shared" si="131"/>
        <v>0</v>
      </c>
      <c r="BH365" s="101">
        <f t="shared" si="132"/>
        <v>0</v>
      </c>
      <c r="BI365" s="101">
        <f t="shared" si="133"/>
        <v>0</v>
      </c>
      <c r="BJ365" s="17" t="s">
        <v>130</v>
      </c>
      <c r="BK365" s="101">
        <f t="shared" si="134"/>
        <v>0</v>
      </c>
      <c r="BL365" s="17" t="s">
        <v>283</v>
      </c>
      <c r="BM365" s="17" t="s">
        <v>888</v>
      </c>
    </row>
    <row r="366" spans="2:65" s="1" customFormat="1" ht="22.5" customHeight="1">
      <c r="B366" s="127"/>
      <c r="C366" s="163" t="s">
        <v>889</v>
      </c>
      <c r="D366" s="163" t="s">
        <v>175</v>
      </c>
      <c r="E366" s="164" t="s">
        <v>890</v>
      </c>
      <c r="F366" s="240" t="s">
        <v>875</v>
      </c>
      <c r="G366" s="240"/>
      <c r="H366" s="240"/>
      <c r="I366" s="240"/>
      <c r="J366" s="165" t="s">
        <v>254</v>
      </c>
      <c r="K366" s="166">
        <v>1</v>
      </c>
      <c r="L366" s="241">
        <v>0</v>
      </c>
      <c r="M366" s="241"/>
      <c r="N366" s="242">
        <f t="shared" si="125"/>
        <v>0</v>
      </c>
      <c r="O366" s="239"/>
      <c r="P366" s="239"/>
      <c r="Q366" s="239"/>
      <c r="R366" s="130"/>
      <c r="T366" s="160" t="s">
        <v>5</v>
      </c>
      <c r="U366" s="43" t="s">
        <v>38</v>
      </c>
      <c r="V366" s="35"/>
      <c r="W366" s="161">
        <f t="shared" si="126"/>
        <v>0</v>
      </c>
      <c r="X366" s="161">
        <v>0</v>
      </c>
      <c r="Y366" s="161">
        <f t="shared" si="127"/>
        <v>0</v>
      </c>
      <c r="Z366" s="161">
        <v>0</v>
      </c>
      <c r="AA366" s="162">
        <f t="shared" si="128"/>
        <v>0</v>
      </c>
      <c r="AR366" s="17" t="s">
        <v>868</v>
      </c>
      <c r="AT366" s="17" t="s">
        <v>175</v>
      </c>
      <c r="AU366" s="17" t="s">
        <v>130</v>
      </c>
      <c r="AY366" s="17" t="s">
        <v>150</v>
      </c>
      <c r="BE366" s="101">
        <f t="shared" si="129"/>
        <v>0</v>
      </c>
      <c r="BF366" s="101">
        <f t="shared" si="130"/>
        <v>0</v>
      </c>
      <c r="BG366" s="101">
        <f t="shared" si="131"/>
        <v>0</v>
      </c>
      <c r="BH366" s="101">
        <f t="shared" si="132"/>
        <v>0</v>
      </c>
      <c r="BI366" s="101">
        <f t="shared" si="133"/>
        <v>0</v>
      </c>
      <c r="BJ366" s="17" t="s">
        <v>130</v>
      </c>
      <c r="BK366" s="101">
        <f t="shared" si="134"/>
        <v>0</v>
      </c>
      <c r="BL366" s="17" t="s">
        <v>283</v>
      </c>
      <c r="BM366" s="17" t="s">
        <v>891</v>
      </c>
    </row>
    <row r="367" spans="2:65" s="1" customFormat="1" ht="22.5" customHeight="1">
      <c r="B367" s="127"/>
      <c r="C367" s="163" t="s">
        <v>840</v>
      </c>
      <c r="D367" s="163" t="s">
        <v>175</v>
      </c>
      <c r="E367" s="164" t="s">
        <v>892</v>
      </c>
      <c r="F367" s="240" t="s">
        <v>893</v>
      </c>
      <c r="G367" s="240"/>
      <c r="H367" s="240"/>
      <c r="I367" s="240"/>
      <c r="J367" s="165" t="s">
        <v>254</v>
      </c>
      <c r="K367" s="166">
        <v>1</v>
      </c>
      <c r="L367" s="241">
        <v>0</v>
      </c>
      <c r="M367" s="241"/>
      <c r="N367" s="242">
        <f t="shared" si="125"/>
        <v>0</v>
      </c>
      <c r="O367" s="239"/>
      <c r="P367" s="239"/>
      <c r="Q367" s="239"/>
      <c r="R367" s="130"/>
      <c r="T367" s="160" t="s">
        <v>5</v>
      </c>
      <c r="U367" s="43" t="s">
        <v>38</v>
      </c>
      <c r="V367" s="35"/>
      <c r="W367" s="161">
        <f t="shared" si="126"/>
        <v>0</v>
      </c>
      <c r="X367" s="161">
        <v>0</v>
      </c>
      <c r="Y367" s="161">
        <f t="shared" si="127"/>
        <v>0</v>
      </c>
      <c r="Z367" s="161">
        <v>0</v>
      </c>
      <c r="AA367" s="162">
        <f t="shared" si="128"/>
        <v>0</v>
      </c>
      <c r="AR367" s="17" t="s">
        <v>868</v>
      </c>
      <c r="AT367" s="17" t="s">
        <v>175</v>
      </c>
      <c r="AU367" s="17" t="s">
        <v>130</v>
      </c>
      <c r="AY367" s="17" t="s">
        <v>150</v>
      </c>
      <c r="BE367" s="101">
        <f t="shared" si="129"/>
        <v>0</v>
      </c>
      <c r="BF367" s="101">
        <f t="shared" si="130"/>
        <v>0</v>
      </c>
      <c r="BG367" s="101">
        <f t="shared" si="131"/>
        <v>0</v>
      </c>
      <c r="BH367" s="101">
        <f t="shared" si="132"/>
        <v>0</v>
      </c>
      <c r="BI367" s="101">
        <f t="shared" si="133"/>
        <v>0</v>
      </c>
      <c r="BJ367" s="17" t="s">
        <v>130</v>
      </c>
      <c r="BK367" s="101">
        <f t="shared" si="134"/>
        <v>0</v>
      </c>
      <c r="BL367" s="17" t="s">
        <v>283</v>
      </c>
      <c r="BM367" s="17" t="s">
        <v>894</v>
      </c>
    </row>
    <row r="368" spans="2:65" s="1" customFormat="1" ht="22.5" customHeight="1">
      <c r="B368" s="127"/>
      <c r="C368" s="163" t="s">
        <v>895</v>
      </c>
      <c r="D368" s="163" t="s">
        <v>175</v>
      </c>
      <c r="E368" s="164" t="s">
        <v>896</v>
      </c>
      <c r="F368" s="240" t="s">
        <v>897</v>
      </c>
      <c r="G368" s="240"/>
      <c r="H368" s="240"/>
      <c r="I368" s="240"/>
      <c r="J368" s="165" t="s">
        <v>254</v>
      </c>
      <c r="K368" s="166">
        <v>2</v>
      </c>
      <c r="L368" s="241">
        <v>0</v>
      </c>
      <c r="M368" s="241"/>
      <c r="N368" s="242">
        <f t="shared" si="125"/>
        <v>0</v>
      </c>
      <c r="O368" s="239"/>
      <c r="P368" s="239"/>
      <c r="Q368" s="239"/>
      <c r="R368" s="130"/>
      <c r="T368" s="160" t="s">
        <v>5</v>
      </c>
      <c r="U368" s="43" t="s">
        <v>38</v>
      </c>
      <c r="V368" s="35"/>
      <c r="W368" s="161">
        <f t="shared" si="126"/>
        <v>0</v>
      </c>
      <c r="X368" s="161">
        <v>0</v>
      </c>
      <c r="Y368" s="161">
        <f t="shared" si="127"/>
        <v>0</v>
      </c>
      <c r="Z368" s="161">
        <v>0</v>
      </c>
      <c r="AA368" s="162">
        <f t="shared" si="128"/>
        <v>0</v>
      </c>
      <c r="AR368" s="17" t="s">
        <v>868</v>
      </c>
      <c r="AT368" s="17" t="s">
        <v>175</v>
      </c>
      <c r="AU368" s="17" t="s">
        <v>130</v>
      </c>
      <c r="AY368" s="17" t="s">
        <v>150</v>
      </c>
      <c r="BE368" s="101">
        <f t="shared" si="129"/>
        <v>0</v>
      </c>
      <c r="BF368" s="101">
        <f t="shared" si="130"/>
        <v>0</v>
      </c>
      <c r="BG368" s="101">
        <f t="shared" si="131"/>
        <v>0</v>
      </c>
      <c r="BH368" s="101">
        <f t="shared" si="132"/>
        <v>0</v>
      </c>
      <c r="BI368" s="101">
        <f t="shared" si="133"/>
        <v>0</v>
      </c>
      <c r="BJ368" s="17" t="s">
        <v>130</v>
      </c>
      <c r="BK368" s="101">
        <f t="shared" si="134"/>
        <v>0</v>
      </c>
      <c r="BL368" s="17" t="s">
        <v>283</v>
      </c>
      <c r="BM368" s="17" t="s">
        <v>898</v>
      </c>
    </row>
    <row r="369" spans="2:65" s="1" customFormat="1" ht="22.5" customHeight="1">
      <c r="B369" s="127"/>
      <c r="C369" s="163" t="s">
        <v>844</v>
      </c>
      <c r="D369" s="163" t="s">
        <v>175</v>
      </c>
      <c r="E369" s="164" t="s">
        <v>899</v>
      </c>
      <c r="F369" s="240" t="s">
        <v>897</v>
      </c>
      <c r="G369" s="240"/>
      <c r="H369" s="240"/>
      <c r="I369" s="240"/>
      <c r="J369" s="165" t="s">
        <v>254</v>
      </c>
      <c r="K369" s="166">
        <v>6</v>
      </c>
      <c r="L369" s="241">
        <v>0</v>
      </c>
      <c r="M369" s="241"/>
      <c r="N369" s="242">
        <f t="shared" si="125"/>
        <v>0</v>
      </c>
      <c r="O369" s="239"/>
      <c r="P369" s="239"/>
      <c r="Q369" s="239"/>
      <c r="R369" s="130"/>
      <c r="T369" s="160" t="s">
        <v>5</v>
      </c>
      <c r="U369" s="43" t="s">
        <v>38</v>
      </c>
      <c r="V369" s="35"/>
      <c r="W369" s="161">
        <f t="shared" si="126"/>
        <v>0</v>
      </c>
      <c r="X369" s="161">
        <v>0</v>
      </c>
      <c r="Y369" s="161">
        <f t="shared" si="127"/>
        <v>0</v>
      </c>
      <c r="Z369" s="161">
        <v>0</v>
      </c>
      <c r="AA369" s="162">
        <f t="shared" si="128"/>
        <v>0</v>
      </c>
      <c r="AR369" s="17" t="s">
        <v>868</v>
      </c>
      <c r="AT369" s="17" t="s">
        <v>175</v>
      </c>
      <c r="AU369" s="17" t="s">
        <v>130</v>
      </c>
      <c r="AY369" s="17" t="s">
        <v>150</v>
      </c>
      <c r="BE369" s="101">
        <f t="shared" si="129"/>
        <v>0</v>
      </c>
      <c r="BF369" s="101">
        <f t="shared" si="130"/>
        <v>0</v>
      </c>
      <c r="BG369" s="101">
        <f t="shared" si="131"/>
        <v>0</v>
      </c>
      <c r="BH369" s="101">
        <f t="shared" si="132"/>
        <v>0</v>
      </c>
      <c r="BI369" s="101">
        <f t="shared" si="133"/>
        <v>0</v>
      </c>
      <c r="BJ369" s="17" t="s">
        <v>130</v>
      </c>
      <c r="BK369" s="101">
        <f t="shared" si="134"/>
        <v>0</v>
      </c>
      <c r="BL369" s="17" t="s">
        <v>283</v>
      </c>
      <c r="BM369" s="17" t="s">
        <v>900</v>
      </c>
    </row>
    <row r="370" spans="2:65" s="1" customFormat="1" ht="22.5" customHeight="1">
      <c r="B370" s="127"/>
      <c r="C370" s="163" t="s">
        <v>901</v>
      </c>
      <c r="D370" s="163" t="s">
        <v>175</v>
      </c>
      <c r="E370" s="164" t="s">
        <v>902</v>
      </c>
      <c r="F370" s="240" t="s">
        <v>887</v>
      </c>
      <c r="G370" s="240"/>
      <c r="H370" s="240"/>
      <c r="I370" s="240"/>
      <c r="J370" s="165" t="s">
        <v>254</v>
      </c>
      <c r="K370" s="166">
        <v>1</v>
      </c>
      <c r="L370" s="241">
        <v>0</v>
      </c>
      <c r="M370" s="241"/>
      <c r="N370" s="242">
        <f t="shared" si="125"/>
        <v>0</v>
      </c>
      <c r="O370" s="239"/>
      <c r="P370" s="239"/>
      <c r="Q370" s="239"/>
      <c r="R370" s="130"/>
      <c r="T370" s="160" t="s">
        <v>5</v>
      </c>
      <c r="U370" s="43" t="s">
        <v>38</v>
      </c>
      <c r="V370" s="35"/>
      <c r="W370" s="161">
        <f t="shared" si="126"/>
        <v>0</v>
      </c>
      <c r="X370" s="161">
        <v>0</v>
      </c>
      <c r="Y370" s="161">
        <f t="shared" si="127"/>
        <v>0</v>
      </c>
      <c r="Z370" s="161">
        <v>0</v>
      </c>
      <c r="AA370" s="162">
        <f t="shared" si="128"/>
        <v>0</v>
      </c>
      <c r="AR370" s="17" t="s">
        <v>868</v>
      </c>
      <c r="AT370" s="17" t="s">
        <v>175</v>
      </c>
      <c r="AU370" s="17" t="s">
        <v>130</v>
      </c>
      <c r="AY370" s="17" t="s">
        <v>150</v>
      </c>
      <c r="BE370" s="101">
        <f t="shared" si="129"/>
        <v>0</v>
      </c>
      <c r="BF370" s="101">
        <f t="shared" si="130"/>
        <v>0</v>
      </c>
      <c r="BG370" s="101">
        <f t="shared" si="131"/>
        <v>0</v>
      </c>
      <c r="BH370" s="101">
        <f t="shared" si="132"/>
        <v>0</v>
      </c>
      <c r="BI370" s="101">
        <f t="shared" si="133"/>
        <v>0</v>
      </c>
      <c r="BJ370" s="17" t="s">
        <v>130</v>
      </c>
      <c r="BK370" s="101">
        <f t="shared" si="134"/>
        <v>0</v>
      </c>
      <c r="BL370" s="17" t="s">
        <v>283</v>
      </c>
      <c r="BM370" s="17" t="s">
        <v>903</v>
      </c>
    </row>
    <row r="371" spans="2:65" s="1" customFormat="1" ht="22.5" customHeight="1">
      <c r="B371" s="127"/>
      <c r="C371" s="163" t="s">
        <v>847</v>
      </c>
      <c r="D371" s="163" t="s">
        <v>175</v>
      </c>
      <c r="E371" s="164" t="s">
        <v>904</v>
      </c>
      <c r="F371" s="240" t="s">
        <v>897</v>
      </c>
      <c r="G371" s="240"/>
      <c r="H371" s="240"/>
      <c r="I371" s="240"/>
      <c r="J371" s="165" t="s">
        <v>254</v>
      </c>
      <c r="K371" s="166">
        <v>4</v>
      </c>
      <c r="L371" s="241">
        <v>0</v>
      </c>
      <c r="M371" s="241"/>
      <c r="N371" s="242">
        <f t="shared" si="125"/>
        <v>0</v>
      </c>
      <c r="O371" s="239"/>
      <c r="P371" s="239"/>
      <c r="Q371" s="239"/>
      <c r="R371" s="130"/>
      <c r="T371" s="160" t="s">
        <v>5</v>
      </c>
      <c r="U371" s="43" t="s">
        <v>38</v>
      </c>
      <c r="V371" s="35"/>
      <c r="W371" s="161">
        <f t="shared" si="126"/>
        <v>0</v>
      </c>
      <c r="X371" s="161">
        <v>0</v>
      </c>
      <c r="Y371" s="161">
        <f t="shared" si="127"/>
        <v>0</v>
      </c>
      <c r="Z371" s="161">
        <v>0</v>
      </c>
      <c r="AA371" s="162">
        <f t="shared" si="128"/>
        <v>0</v>
      </c>
      <c r="AR371" s="17" t="s">
        <v>868</v>
      </c>
      <c r="AT371" s="17" t="s">
        <v>175</v>
      </c>
      <c r="AU371" s="17" t="s">
        <v>130</v>
      </c>
      <c r="AY371" s="17" t="s">
        <v>150</v>
      </c>
      <c r="BE371" s="101">
        <f t="shared" si="129"/>
        <v>0</v>
      </c>
      <c r="BF371" s="101">
        <f t="shared" si="130"/>
        <v>0</v>
      </c>
      <c r="BG371" s="101">
        <f t="shared" si="131"/>
        <v>0</v>
      </c>
      <c r="BH371" s="101">
        <f t="shared" si="132"/>
        <v>0</v>
      </c>
      <c r="BI371" s="101">
        <f t="shared" si="133"/>
        <v>0</v>
      </c>
      <c r="BJ371" s="17" t="s">
        <v>130</v>
      </c>
      <c r="BK371" s="101">
        <f t="shared" si="134"/>
        <v>0</v>
      </c>
      <c r="BL371" s="17" t="s">
        <v>283</v>
      </c>
      <c r="BM371" s="17" t="s">
        <v>905</v>
      </c>
    </row>
    <row r="372" spans="2:65" s="1" customFormat="1" ht="22.5" customHeight="1">
      <c r="B372" s="127"/>
      <c r="C372" s="163" t="s">
        <v>906</v>
      </c>
      <c r="D372" s="163" t="s">
        <v>175</v>
      </c>
      <c r="E372" s="164" t="s">
        <v>907</v>
      </c>
      <c r="F372" s="240" t="s">
        <v>887</v>
      </c>
      <c r="G372" s="240"/>
      <c r="H372" s="240"/>
      <c r="I372" s="240"/>
      <c r="J372" s="165" t="s">
        <v>254</v>
      </c>
      <c r="K372" s="166">
        <v>2</v>
      </c>
      <c r="L372" s="241">
        <v>0</v>
      </c>
      <c r="M372" s="241"/>
      <c r="N372" s="242">
        <f t="shared" si="125"/>
        <v>0</v>
      </c>
      <c r="O372" s="239"/>
      <c r="P372" s="239"/>
      <c r="Q372" s="239"/>
      <c r="R372" s="130"/>
      <c r="T372" s="160" t="s">
        <v>5</v>
      </c>
      <c r="U372" s="43" t="s">
        <v>38</v>
      </c>
      <c r="V372" s="35"/>
      <c r="W372" s="161">
        <f t="shared" si="126"/>
        <v>0</v>
      </c>
      <c r="X372" s="161">
        <v>0</v>
      </c>
      <c r="Y372" s="161">
        <f t="shared" si="127"/>
        <v>0</v>
      </c>
      <c r="Z372" s="161">
        <v>0</v>
      </c>
      <c r="AA372" s="162">
        <f t="shared" si="128"/>
        <v>0</v>
      </c>
      <c r="AR372" s="17" t="s">
        <v>868</v>
      </c>
      <c r="AT372" s="17" t="s">
        <v>175</v>
      </c>
      <c r="AU372" s="17" t="s">
        <v>130</v>
      </c>
      <c r="AY372" s="17" t="s">
        <v>150</v>
      </c>
      <c r="BE372" s="101">
        <f t="shared" si="129"/>
        <v>0</v>
      </c>
      <c r="BF372" s="101">
        <f t="shared" si="130"/>
        <v>0</v>
      </c>
      <c r="BG372" s="101">
        <f t="shared" si="131"/>
        <v>0</v>
      </c>
      <c r="BH372" s="101">
        <f t="shared" si="132"/>
        <v>0</v>
      </c>
      <c r="BI372" s="101">
        <f t="shared" si="133"/>
        <v>0</v>
      </c>
      <c r="BJ372" s="17" t="s">
        <v>130</v>
      </c>
      <c r="BK372" s="101">
        <f t="shared" si="134"/>
        <v>0</v>
      </c>
      <c r="BL372" s="17" t="s">
        <v>283</v>
      </c>
      <c r="BM372" s="17" t="s">
        <v>908</v>
      </c>
    </row>
    <row r="373" spans="2:65" s="1" customFormat="1" ht="22.5" customHeight="1">
      <c r="B373" s="127"/>
      <c r="C373" s="163" t="s">
        <v>851</v>
      </c>
      <c r="D373" s="163" t="s">
        <v>175</v>
      </c>
      <c r="E373" s="164" t="s">
        <v>909</v>
      </c>
      <c r="F373" s="240" t="s">
        <v>893</v>
      </c>
      <c r="G373" s="240"/>
      <c r="H373" s="240"/>
      <c r="I373" s="240"/>
      <c r="J373" s="165" t="s">
        <v>254</v>
      </c>
      <c r="K373" s="166">
        <v>1</v>
      </c>
      <c r="L373" s="241">
        <v>0</v>
      </c>
      <c r="M373" s="241"/>
      <c r="N373" s="242">
        <f t="shared" si="125"/>
        <v>0</v>
      </c>
      <c r="O373" s="239"/>
      <c r="P373" s="239"/>
      <c r="Q373" s="239"/>
      <c r="R373" s="130"/>
      <c r="T373" s="160" t="s">
        <v>5</v>
      </c>
      <c r="U373" s="43" t="s">
        <v>38</v>
      </c>
      <c r="V373" s="35"/>
      <c r="W373" s="161">
        <f t="shared" si="126"/>
        <v>0</v>
      </c>
      <c r="X373" s="161">
        <v>0</v>
      </c>
      <c r="Y373" s="161">
        <f t="shared" si="127"/>
        <v>0</v>
      </c>
      <c r="Z373" s="161">
        <v>0</v>
      </c>
      <c r="AA373" s="162">
        <f t="shared" si="128"/>
        <v>0</v>
      </c>
      <c r="AR373" s="17" t="s">
        <v>868</v>
      </c>
      <c r="AT373" s="17" t="s">
        <v>175</v>
      </c>
      <c r="AU373" s="17" t="s">
        <v>130</v>
      </c>
      <c r="AY373" s="17" t="s">
        <v>150</v>
      </c>
      <c r="BE373" s="101">
        <f t="shared" si="129"/>
        <v>0</v>
      </c>
      <c r="BF373" s="101">
        <f t="shared" si="130"/>
        <v>0</v>
      </c>
      <c r="BG373" s="101">
        <f t="shared" si="131"/>
        <v>0</v>
      </c>
      <c r="BH373" s="101">
        <f t="shared" si="132"/>
        <v>0</v>
      </c>
      <c r="BI373" s="101">
        <f t="shared" si="133"/>
        <v>0</v>
      </c>
      <c r="BJ373" s="17" t="s">
        <v>130</v>
      </c>
      <c r="BK373" s="101">
        <f t="shared" si="134"/>
        <v>0</v>
      </c>
      <c r="BL373" s="17" t="s">
        <v>283</v>
      </c>
      <c r="BM373" s="17" t="s">
        <v>910</v>
      </c>
    </row>
    <row r="374" spans="2:65" s="1" customFormat="1" ht="22.5" customHeight="1">
      <c r="B374" s="127"/>
      <c r="C374" s="163" t="s">
        <v>911</v>
      </c>
      <c r="D374" s="163" t="s">
        <v>175</v>
      </c>
      <c r="E374" s="164" t="s">
        <v>912</v>
      </c>
      <c r="F374" s="240" t="s">
        <v>875</v>
      </c>
      <c r="G374" s="240"/>
      <c r="H374" s="240"/>
      <c r="I374" s="240"/>
      <c r="J374" s="165" t="s">
        <v>254</v>
      </c>
      <c r="K374" s="166">
        <v>2</v>
      </c>
      <c r="L374" s="241">
        <v>0</v>
      </c>
      <c r="M374" s="241"/>
      <c r="N374" s="242">
        <f t="shared" si="125"/>
        <v>0</v>
      </c>
      <c r="O374" s="239"/>
      <c r="P374" s="239"/>
      <c r="Q374" s="239"/>
      <c r="R374" s="130"/>
      <c r="T374" s="160" t="s">
        <v>5</v>
      </c>
      <c r="U374" s="43" t="s">
        <v>38</v>
      </c>
      <c r="V374" s="35"/>
      <c r="W374" s="161">
        <f t="shared" si="126"/>
        <v>0</v>
      </c>
      <c r="X374" s="161">
        <v>0</v>
      </c>
      <c r="Y374" s="161">
        <f t="shared" si="127"/>
        <v>0</v>
      </c>
      <c r="Z374" s="161">
        <v>0</v>
      </c>
      <c r="AA374" s="162">
        <f t="shared" si="128"/>
        <v>0</v>
      </c>
      <c r="AR374" s="17" t="s">
        <v>868</v>
      </c>
      <c r="AT374" s="17" t="s">
        <v>175</v>
      </c>
      <c r="AU374" s="17" t="s">
        <v>130</v>
      </c>
      <c r="AY374" s="17" t="s">
        <v>150</v>
      </c>
      <c r="BE374" s="101">
        <f t="shared" si="129"/>
        <v>0</v>
      </c>
      <c r="BF374" s="101">
        <f t="shared" si="130"/>
        <v>0</v>
      </c>
      <c r="BG374" s="101">
        <f t="shared" si="131"/>
        <v>0</v>
      </c>
      <c r="BH374" s="101">
        <f t="shared" si="132"/>
        <v>0</v>
      </c>
      <c r="BI374" s="101">
        <f t="shared" si="133"/>
        <v>0</v>
      </c>
      <c r="BJ374" s="17" t="s">
        <v>130</v>
      </c>
      <c r="BK374" s="101">
        <f t="shared" si="134"/>
        <v>0</v>
      </c>
      <c r="BL374" s="17" t="s">
        <v>283</v>
      </c>
      <c r="BM374" s="17" t="s">
        <v>913</v>
      </c>
    </row>
    <row r="375" spans="2:65" s="1" customFormat="1" ht="22.5" customHeight="1">
      <c r="B375" s="127"/>
      <c r="C375" s="163" t="s">
        <v>854</v>
      </c>
      <c r="D375" s="163" t="s">
        <v>175</v>
      </c>
      <c r="E375" s="164" t="s">
        <v>914</v>
      </c>
      <c r="F375" s="240" t="s">
        <v>879</v>
      </c>
      <c r="G375" s="240"/>
      <c r="H375" s="240"/>
      <c r="I375" s="240"/>
      <c r="J375" s="165" t="s">
        <v>254</v>
      </c>
      <c r="K375" s="166">
        <v>10</v>
      </c>
      <c r="L375" s="241">
        <v>0</v>
      </c>
      <c r="M375" s="241"/>
      <c r="N375" s="242">
        <f t="shared" si="125"/>
        <v>0</v>
      </c>
      <c r="O375" s="239"/>
      <c r="P375" s="239"/>
      <c r="Q375" s="239"/>
      <c r="R375" s="130"/>
      <c r="T375" s="160" t="s">
        <v>5</v>
      </c>
      <c r="U375" s="43" t="s">
        <v>38</v>
      </c>
      <c r="V375" s="35"/>
      <c r="W375" s="161">
        <f t="shared" si="126"/>
        <v>0</v>
      </c>
      <c r="X375" s="161">
        <v>0</v>
      </c>
      <c r="Y375" s="161">
        <f t="shared" si="127"/>
        <v>0</v>
      </c>
      <c r="Z375" s="161">
        <v>0</v>
      </c>
      <c r="AA375" s="162">
        <f t="shared" si="128"/>
        <v>0</v>
      </c>
      <c r="AR375" s="17" t="s">
        <v>868</v>
      </c>
      <c r="AT375" s="17" t="s">
        <v>175</v>
      </c>
      <c r="AU375" s="17" t="s">
        <v>130</v>
      </c>
      <c r="AY375" s="17" t="s">
        <v>150</v>
      </c>
      <c r="BE375" s="101">
        <f t="shared" si="129"/>
        <v>0</v>
      </c>
      <c r="BF375" s="101">
        <f t="shared" si="130"/>
        <v>0</v>
      </c>
      <c r="BG375" s="101">
        <f t="shared" si="131"/>
        <v>0</v>
      </c>
      <c r="BH375" s="101">
        <f t="shared" si="132"/>
        <v>0</v>
      </c>
      <c r="BI375" s="101">
        <f t="shared" si="133"/>
        <v>0</v>
      </c>
      <c r="BJ375" s="17" t="s">
        <v>130</v>
      </c>
      <c r="BK375" s="101">
        <f t="shared" si="134"/>
        <v>0</v>
      </c>
      <c r="BL375" s="17" t="s">
        <v>283</v>
      </c>
      <c r="BM375" s="17" t="s">
        <v>915</v>
      </c>
    </row>
    <row r="376" spans="2:65" s="1" customFormat="1" ht="22.5" customHeight="1">
      <c r="B376" s="127"/>
      <c r="C376" s="163" t="s">
        <v>916</v>
      </c>
      <c r="D376" s="163" t="s">
        <v>175</v>
      </c>
      <c r="E376" s="164" t="s">
        <v>917</v>
      </c>
      <c r="F376" s="240" t="s">
        <v>879</v>
      </c>
      <c r="G376" s="240"/>
      <c r="H376" s="240"/>
      <c r="I376" s="240"/>
      <c r="J376" s="165" t="s">
        <v>254</v>
      </c>
      <c r="K376" s="166">
        <v>14</v>
      </c>
      <c r="L376" s="241">
        <v>0</v>
      </c>
      <c r="M376" s="241"/>
      <c r="N376" s="242">
        <f t="shared" si="125"/>
        <v>0</v>
      </c>
      <c r="O376" s="239"/>
      <c r="P376" s="239"/>
      <c r="Q376" s="239"/>
      <c r="R376" s="130"/>
      <c r="T376" s="160" t="s">
        <v>5</v>
      </c>
      <c r="U376" s="43" t="s">
        <v>38</v>
      </c>
      <c r="V376" s="35"/>
      <c r="W376" s="161">
        <f t="shared" si="126"/>
        <v>0</v>
      </c>
      <c r="X376" s="161">
        <v>0</v>
      </c>
      <c r="Y376" s="161">
        <f t="shared" si="127"/>
        <v>0</v>
      </c>
      <c r="Z376" s="161">
        <v>0</v>
      </c>
      <c r="AA376" s="162">
        <f t="shared" si="128"/>
        <v>0</v>
      </c>
      <c r="AR376" s="17" t="s">
        <v>868</v>
      </c>
      <c r="AT376" s="17" t="s">
        <v>175</v>
      </c>
      <c r="AU376" s="17" t="s">
        <v>130</v>
      </c>
      <c r="AY376" s="17" t="s">
        <v>150</v>
      </c>
      <c r="BE376" s="101">
        <f t="shared" si="129"/>
        <v>0</v>
      </c>
      <c r="BF376" s="101">
        <f t="shared" si="130"/>
        <v>0</v>
      </c>
      <c r="BG376" s="101">
        <f t="shared" si="131"/>
        <v>0</v>
      </c>
      <c r="BH376" s="101">
        <f t="shared" si="132"/>
        <v>0</v>
      </c>
      <c r="BI376" s="101">
        <f t="shared" si="133"/>
        <v>0</v>
      </c>
      <c r="BJ376" s="17" t="s">
        <v>130</v>
      </c>
      <c r="BK376" s="101">
        <f t="shared" si="134"/>
        <v>0</v>
      </c>
      <c r="BL376" s="17" t="s">
        <v>283</v>
      </c>
      <c r="BM376" s="17" t="s">
        <v>918</v>
      </c>
    </row>
    <row r="377" spans="2:65" s="1" customFormat="1" ht="22.5" customHeight="1">
      <c r="B377" s="127"/>
      <c r="C377" s="163" t="s">
        <v>858</v>
      </c>
      <c r="D377" s="163" t="s">
        <v>175</v>
      </c>
      <c r="E377" s="164" t="s">
        <v>919</v>
      </c>
      <c r="F377" s="240" t="s">
        <v>879</v>
      </c>
      <c r="G377" s="240"/>
      <c r="H377" s="240"/>
      <c r="I377" s="240"/>
      <c r="J377" s="165" t="s">
        <v>254</v>
      </c>
      <c r="K377" s="166">
        <v>6</v>
      </c>
      <c r="L377" s="241">
        <v>0</v>
      </c>
      <c r="M377" s="241"/>
      <c r="N377" s="242">
        <f t="shared" si="125"/>
        <v>0</v>
      </c>
      <c r="O377" s="239"/>
      <c r="P377" s="239"/>
      <c r="Q377" s="239"/>
      <c r="R377" s="130"/>
      <c r="T377" s="160" t="s">
        <v>5</v>
      </c>
      <c r="U377" s="43" t="s">
        <v>38</v>
      </c>
      <c r="V377" s="35"/>
      <c r="W377" s="161">
        <f t="shared" si="126"/>
        <v>0</v>
      </c>
      <c r="X377" s="161">
        <v>0</v>
      </c>
      <c r="Y377" s="161">
        <f t="shared" si="127"/>
        <v>0</v>
      </c>
      <c r="Z377" s="161">
        <v>0</v>
      </c>
      <c r="AA377" s="162">
        <f t="shared" si="128"/>
        <v>0</v>
      </c>
      <c r="AR377" s="17" t="s">
        <v>868</v>
      </c>
      <c r="AT377" s="17" t="s">
        <v>175</v>
      </c>
      <c r="AU377" s="17" t="s">
        <v>130</v>
      </c>
      <c r="AY377" s="17" t="s">
        <v>150</v>
      </c>
      <c r="BE377" s="101">
        <f t="shared" si="129"/>
        <v>0</v>
      </c>
      <c r="BF377" s="101">
        <f t="shared" si="130"/>
        <v>0</v>
      </c>
      <c r="BG377" s="101">
        <f t="shared" si="131"/>
        <v>0</v>
      </c>
      <c r="BH377" s="101">
        <f t="shared" si="132"/>
        <v>0</v>
      </c>
      <c r="BI377" s="101">
        <f t="shared" si="133"/>
        <v>0</v>
      </c>
      <c r="BJ377" s="17" t="s">
        <v>130</v>
      </c>
      <c r="BK377" s="101">
        <f t="shared" si="134"/>
        <v>0</v>
      </c>
      <c r="BL377" s="17" t="s">
        <v>283</v>
      </c>
      <c r="BM377" s="17" t="s">
        <v>920</v>
      </c>
    </row>
    <row r="378" spans="2:65" s="1" customFormat="1" ht="22.5" customHeight="1">
      <c r="B378" s="127"/>
      <c r="C378" s="163" t="s">
        <v>921</v>
      </c>
      <c r="D378" s="163" t="s">
        <v>175</v>
      </c>
      <c r="E378" s="164" t="s">
        <v>922</v>
      </c>
      <c r="F378" s="240" t="s">
        <v>879</v>
      </c>
      <c r="G378" s="240"/>
      <c r="H378" s="240"/>
      <c r="I378" s="240"/>
      <c r="J378" s="165" t="s">
        <v>254</v>
      </c>
      <c r="K378" s="166">
        <v>4</v>
      </c>
      <c r="L378" s="241">
        <v>0</v>
      </c>
      <c r="M378" s="241"/>
      <c r="N378" s="242">
        <f t="shared" si="125"/>
        <v>0</v>
      </c>
      <c r="O378" s="239"/>
      <c r="P378" s="239"/>
      <c r="Q378" s="239"/>
      <c r="R378" s="130"/>
      <c r="T378" s="160" t="s">
        <v>5</v>
      </c>
      <c r="U378" s="43" t="s">
        <v>38</v>
      </c>
      <c r="V378" s="35"/>
      <c r="W378" s="161">
        <f t="shared" si="126"/>
        <v>0</v>
      </c>
      <c r="X378" s="161">
        <v>0</v>
      </c>
      <c r="Y378" s="161">
        <f t="shared" si="127"/>
        <v>0</v>
      </c>
      <c r="Z378" s="161">
        <v>0</v>
      </c>
      <c r="AA378" s="162">
        <f t="shared" si="128"/>
        <v>0</v>
      </c>
      <c r="AR378" s="17" t="s">
        <v>868</v>
      </c>
      <c r="AT378" s="17" t="s">
        <v>175</v>
      </c>
      <c r="AU378" s="17" t="s">
        <v>130</v>
      </c>
      <c r="AY378" s="17" t="s">
        <v>150</v>
      </c>
      <c r="BE378" s="101">
        <f t="shared" si="129"/>
        <v>0</v>
      </c>
      <c r="BF378" s="101">
        <f t="shared" si="130"/>
        <v>0</v>
      </c>
      <c r="BG378" s="101">
        <f t="shared" si="131"/>
        <v>0</v>
      </c>
      <c r="BH378" s="101">
        <f t="shared" si="132"/>
        <v>0</v>
      </c>
      <c r="BI378" s="101">
        <f t="shared" si="133"/>
        <v>0</v>
      </c>
      <c r="BJ378" s="17" t="s">
        <v>130</v>
      </c>
      <c r="BK378" s="101">
        <f t="shared" si="134"/>
        <v>0</v>
      </c>
      <c r="BL378" s="17" t="s">
        <v>283</v>
      </c>
      <c r="BM378" s="17" t="s">
        <v>923</v>
      </c>
    </row>
    <row r="379" spans="2:65" s="1" customFormat="1" ht="22.5" customHeight="1">
      <c r="B379" s="127"/>
      <c r="C379" s="163" t="s">
        <v>861</v>
      </c>
      <c r="D379" s="163" t="s">
        <v>175</v>
      </c>
      <c r="E379" s="164" t="s">
        <v>924</v>
      </c>
      <c r="F379" s="240" t="s">
        <v>879</v>
      </c>
      <c r="G379" s="240"/>
      <c r="H379" s="240"/>
      <c r="I379" s="240"/>
      <c r="J379" s="165" t="s">
        <v>254</v>
      </c>
      <c r="K379" s="166">
        <v>2</v>
      </c>
      <c r="L379" s="241">
        <v>0</v>
      </c>
      <c r="M379" s="241"/>
      <c r="N379" s="242">
        <f t="shared" si="125"/>
        <v>0</v>
      </c>
      <c r="O379" s="239"/>
      <c r="P379" s="239"/>
      <c r="Q379" s="239"/>
      <c r="R379" s="130"/>
      <c r="T379" s="160" t="s">
        <v>5</v>
      </c>
      <c r="U379" s="43" t="s">
        <v>38</v>
      </c>
      <c r="V379" s="35"/>
      <c r="W379" s="161">
        <f t="shared" si="126"/>
        <v>0</v>
      </c>
      <c r="X379" s="161">
        <v>0</v>
      </c>
      <c r="Y379" s="161">
        <f t="shared" si="127"/>
        <v>0</v>
      </c>
      <c r="Z379" s="161">
        <v>0</v>
      </c>
      <c r="AA379" s="162">
        <f t="shared" si="128"/>
        <v>0</v>
      </c>
      <c r="AR379" s="17" t="s">
        <v>868</v>
      </c>
      <c r="AT379" s="17" t="s">
        <v>175</v>
      </c>
      <c r="AU379" s="17" t="s">
        <v>130</v>
      </c>
      <c r="AY379" s="17" t="s">
        <v>150</v>
      </c>
      <c r="BE379" s="101">
        <f t="shared" si="129"/>
        <v>0</v>
      </c>
      <c r="BF379" s="101">
        <f t="shared" si="130"/>
        <v>0</v>
      </c>
      <c r="BG379" s="101">
        <f t="shared" si="131"/>
        <v>0</v>
      </c>
      <c r="BH379" s="101">
        <f t="shared" si="132"/>
        <v>0</v>
      </c>
      <c r="BI379" s="101">
        <f t="shared" si="133"/>
        <v>0</v>
      </c>
      <c r="BJ379" s="17" t="s">
        <v>130</v>
      </c>
      <c r="BK379" s="101">
        <f t="shared" si="134"/>
        <v>0</v>
      </c>
      <c r="BL379" s="17" t="s">
        <v>283</v>
      </c>
      <c r="BM379" s="17" t="s">
        <v>925</v>
      </c>
    </row>
    <row r="380" spans="2:65" s="1" customFormat="1" ht="22.5" customHeight="1">
      <c r="B380" s="127"/>
      <c r="C380" s="163" t="s">
        <v>926</v>
      </c>
      <c r="D380" s="163" t="s">
        <v>175</v>
      </c>
      <c r="E380" s="164" t="s">
        <v>927</v>
      </c>
      <c r="F380" s="240" t="s">
        <v>879</v>
      </c>
      <c r="G380" s="240"/>
      <c r="H380" s="240"/>
      <c r="I380" s="240"/>
      <c r="J380" s="165" t="s">
        <v>254</v>
      </c>
      <c r="K380" s="166">
        <v>4</v>
      </c>
      <c r="L380" s="241">
        <v>0</v>
      </c>
      <c r="M380" s="241"/>
      <c r="N380" s="242">
        <f t="shared" si="125"/>
        <v>0</v>
      </c>
      <c r="O380" s="239"/>
      <c r="P380" s="239"/>
      <c r="Q380" s="239"/>
      <c r="R380" s="130"/>
      <c r="T380" s="160" t="s">
        <v>5</v>
      </c>
      <c r="U380" s="43" t="s">
        <v>38</v>
      </c>
      <c r="V380" s="35"/>
      <c r="W380" s="161">
        <f t="shared" si="126"/>
        <v>0</v>
      </c>
      <c r="X380" s="161">
        <v>0</v>
      </c>
      <c r="Y380" s="161">
        <f t="shared" si="127"/>
        <v>0</v>
      </c>
      <c r="Z380" s="161">
        <v>0</v>
      </c>
      <c r="AA380" s="162">
        <f t="shared" si="128"/>
        <v>0</v>
      </c>
      <c r="AR380" s="17" t="s">
        <v>868</v>
      </c>
      <c r="AT380" s="17" t="s">
        <v>175</v>
      </c>
      <c r="AU380" s="17" t="s">
        <v>130</v>
      </c>
      <c r="AY380" s="17" t="s">
        <v>150</v>
      </c>
      <c r="BE380" s="101">
        <f t="shared" si="129"/>
        <v>0</v>
      </c>
      <c r="BF380" s="101">
        <f t="shared" si="130"/>
        <v>0</v>
      </c>
      <c r="BG380" s="101">
        <f t="shared" si="131"/>
        <v>0</v>
      </c>
      <c r="BH380" s="101">
        <f t="shared" si="132"/>
        <v>0</v>
      </c>
      <c r="BI380" s="101">
        <f t="shared" si="133"/>
        <v>0</v>
      </c>
      <c r="BJ380" s="17" t="s">
        <v>130</v>
      </c>
      <c r="BK380" s="101">
        <f t="shared" si="134"/>
        <v>0</v>
      </c>
      <c r="BL380" s="17" t="s">
        <v>283</v>
      </c>
      <c r="BM380" s="17" t="s">
        <v>928</v>
      </c>
    </row>
    <row r="381" spans="2:65" s="1" customFormat="1" ht="22.5" customHeight="1">
      <c r="B381" s="127"/>
      <c r="C381" s="163" t="s">
        <v>929</v>
      </c>
      <c r="D381" s="163" t="s">
        <v>175</v>
      </c>
      <c r="E381" s="164" t="s">
        <v>930</v>
      </c>
      <c r="F381" s="240" t="s">
        <v>879</v>
      </c>
      <c r="G381" s="240"/>
      <c r="H381" s="240"/>
      <c r="I381" s="240"/>
      <c r="J381" s="165" t="s">
        <v>254</v>
      </c>
      <c r="K381" s="166">
        <v>2</v>
      </c>
      <c r="L381" s="241">
        <v>0</v>
      </c>
      <c r="M381" s="241"/>
      <c r="N381" s="242">
        <f t="shared" si="125"/>
        <v>0</v>
      </c>
      <c r="O381" s="239"/>
      <c r="P381" s="239"/>
      <c r="Q381" s="239"/>
      <c r="R381" s="130"/>
      <c r="T381" s="160" t="s">
        <v>5</v>
      </c>
      <c r="U381" s="43" t="s">
        <v>38</v>
      </c>
      <c r="V381" s="35"/>
      <c r="W381" s="161">
        <f t="shared" si="126"/>
        <v>0</v>
      </c>
      <c r="X381" s="161">
        <v>0</v>
      </c>
      <c r="Y381" s="161">
        <f t="shared" si="127"/>
        <v>0</v>
      </c>
      <c r="Z381" s="161">
        <v>0</v>
      </c>
      <c r="AA381" s="162">
        <f t="shared" si="128"/>
        <v>0</v>
      </c>
      <c r="AR381" s="17" t="s">
        <v>868</v>
      </c>
      <c r="AT381" s="17" t="s">
        <v>175</v>
      </c>
      <c r="AU381" s="17" t="s">
        <v>130</v>
      </c>
      <c r="AY381" s="17" t="s">
        <v>150</v>
      </c>
      <c r="BE381" s="101">
        <f t="shared" si="129"/>
        <v>0</v>
      </c>
      <c r="BF381" s="101">
        <f t="shared" si="130"/>
        <v>0</v>
      </c>
      <c r="BG381" s="101">
        <f t="shared" si="131"/>
        <v>0</v>
      </c>
      <c r="BH381" s="101">
        <f t="shared" si="132"/>
        <v>0</v>
      </c>
      <c r="BI381" s="101">
        <f t="shared" si="133"/>
        <v>0</v>
      </c>
      <c r="BJ381" s="17" t="s">
        <v>130</v>
      </c>
      <c r="BK381" s="101">
        <f t="shared" si="134"/>
        <v>0</v>
      </c>
      <c r="BL381" s="17" t="s">
        <v>283</v>
      </c>
      <c r="BM381" s="17" t="s">
        <v>931</v>
      </c>
    </row>
    <row r="382" spans="2:65" s="1" customFormat="1" ht="22.5" customHeight="1">
      <c r="B382" s="127"/>
      <c r="C382" s="163" t="s">
        <v>932</v>
      </c>
      <c r="D382" s="163" t="s">
        <v>175</v>
      </c>
      <c r="E382" s="164" t="s">
        <v>933</v>
      </c>
      <c r="F382" s="240" t="s">
        <v>887</v>
      </c>
      <c r="G382" s="240"/>
      <c r="H382" s="240"/>
      <c r="I382" s="240"/>
      <c r="J382" s="165" t="s">
        <v>254</v>
      </c>
      <c r="K382" s="166">
        <v>1</v>
      </c>
      <c r="L382" s="241">
        <v>0</v>
      </c>
      <c r="M382" s="241"/>
      <c r="N382" s="242">
        <f t="shared" si="125"/>
        <v>0</v>
      </c>
      <c r="O382" s="239"/>
      <c r="P382" s="239"/>
      <c r="Q382" s="239"/>
      <c r="R382" s="130"/>
      <c r="T382" s="160" t="s">
        <v>5</v>
      </c>
      <c r="U382" s="43" t="s">
        <v>38</v>
      </c>
      <c r="V382" s="35"/>
      <c r="W382" s="161">
        <f t="shared" si="126"/>
        <v>0</v>
      </c>
      <c r="X382" s="161">
        <v>0</v>
      </c>
      <c r="Y382" s="161">
        <f t="shared" si="127"/>
        <v>0</v>
      </c>
      <c r="Z382" s="161">
        <v>0</v>
      </c>
      <c r="AA382" s="162">
        <f t="shared" si="128"/>
        <v>0</v>
      </c>
      <c r="AR382" s="17" t="s">
        <v>868</v>
      </c>
      <c r="AT382" s="17" t="s">
        <v>175</v>
      </c>
      <c r="AU382" s="17" t="s">
        <v>130</v>
      </c>
      <c r="AY382" s="17" t="s">
        <v>150</v>
      </c>
      <c r="BE382" s="101">
        <f t="shared" si="129"/>
        <v>0</v>
      </c>
      <c r="BF382" s="101">
        <f t="shared" si="130"/>
        <v>0</v>
      </c>
      <c r="BG382" s="101">
        <f t="shared" si="131"/>
        <v>0</v>
      </c>
      <c r="BH382" s="101">
        <f t="shared" si="132"/>
        <v>0</v>
      </c>
      <c r="BI382" s="101">
        <f t="shared" si="133"/>
        <v>0</v>
      </c>
      <c r="BJ382" s="17" t="s">
        <v>130</v>
      </c>
      <c r="BK382" s="101">
        <f t="shared" si="134"/>
        <v>0</v>
      </c>
      <c r="BL382" s="17" t="s">
        <v>283</v>
      </c>
      <c r="BM382" s="17" t="s">
        <v>934</v>
      </c>
    </row>
    <row r="383" spans="2:65" s="1" customFormat="1" ht="22.5" customHeight="1">
      <c r="B383" s="127"/>
      <c r="C383" s="163" t="s">
        <v>935</v>
      </c>
      <c r="D383" s="163" t="s">
        <v>175</v>
      </c>
      <c r="E383" s="164" t="s">
        <v>936</v>
      </c>
      <c r="F383" s="240" t="s">
        <v>937</v>
      </c>
      <c r="G383" s="240"/>
      <c r="H383" s="240"/>
      <c r="I383" s="240"/>
      <c r="J383" s="165" t="s">
        <v>254</v>
      </c>
      <c r="K383" s="166">
        <v>2</v>
      </c>
      <c r="L383" s="241">
        <v>0</v>
      </c>
      <c r="M383" s="241"/>
      <c r="N383" s="242">
        <f t="shared" si="125"/>
        <v>0</v>
      </c>
      <c r="O383" s="239"/>
      <c r="P383" s="239"/>
      <c r="Q383" s="239"/>
      <c r="R383" s="130"/>
      <c r="T383" s="160" t="s">
        <v>5</v>
      </c>
      <c r="U383" s="43" t="s">
        <v>38</v>
      </c>
      <c r="V383" s="35"/>
      <c r="W383" s="161">
        <f t="shared" si="126"/>
        <v>0</v>
      </c>
      <c r="X383" s="161">
        <v>0</v>
      </c>
      <c r="Y383" s="161">
        <f t="shared" si="127"/>
        <v>0</v>
      </c>
      <c r="Z383" s="161">
        <v>0</v>
      </c>
      <c r="AA383" s="162">
        <f t="shared" si="128"/>
        <v>0</v>
      </c>
      <c r="AR383" s="17" t="s">
        <v>868</v>
      </c>
      <c r="AT383" s="17" t="s">
        <v>175</v>
      </c>
      <c r="AU383" s="17" t="s">
        <v>130</v>
      </c>
      <c r="AY383" s="17" t="s">
        <v>150</v>
      </c>
      <c r="BE383" s="101">
        <f t="shared" si="129"/>
        <v>0</v>
      </c>
      <c r="BF383" s="101">
        <f t="shared" si="130"/>
        <v>0</v>
      </c>
      <c r="BG383" s="101">
        <f t="shared" si="131"/>
        <v>0</v>
      </c>
      <c r="BH383" s="101">
        <f t="shared" si="132"/>
        <v>0</v>
      </c>
      <c r="BI383" s="101">
        <f t="shared" si="133"/>
        <v>0</v>
      </c>
      <c r="BJ383" s="17" t="s">
        <v>130</v>
      </c>
      <c r="BK383" s="101">
        <f t="shared" si="134"/>
        <v>0</v>
      </c>
      <c r="BL383" s="17" t="s">
        <v>283</v>
      </c>
      <c r="BM383" s="17" t="s">
        <v>938</v>
      </c>
    </row>
    <row r="384" spans="2:65" s="1" customFormat="1" ht="22.5" customHeight="1">
      <c r="B384" s="127"/>
      <c r="C384" s="163" t="s">
        <v>939</v>
      </c>
      <c r="D384" s="163" t="s">
        <v>175</v>
      </c>
      <c r="E384" s="164" t="s">
        <v>940</v>
      </c>
      <c r="F384" s="240" t="s">
        <v>937</v>
      </c>
      <c r="G384" s="240"/>
      <c r="H384" s="240"/>
      <c r="I384" s="240"/>
      <c r="J384" s="165" t="s">
        <v>254</v>
      </c>
      <c r="K384" s="166">
        <v>2</v>
      </c>
      <c r="L384" s="241">
        <v>0</v>
      </c>
      <c r="M384" s="241"/>
      <c r="N384" s="242">
        <f t="shared" si="125"/>
        <v>0</v>
      </c>
      <c r="O384" s="239"/>
      <c r="P384" s="239"/>
      <c r="Q384" s="239"/>
      <c r="R384" s="130"/>
      <c r="T384" s="160" t="s">
        <v>5</v>
      </c>
      <c r="U384" s="43" t="s">
        <v>38</v>
      </c>
      <c r="V384" s="35"/>
      <c r="W384" s="161">
        <f t="shared" si="126"/>
        <v>0</v>
      </c>
      <c r="X384" s="161">
        <v>0</v>
      </c>
      <c r="Y384" s="161">
        <f t="shared" si="127"/>
        <v>0</v>
      </c>
      <c r="Z384" s="161">
        <v>0</v>
      </c>
      <c r="AA384" s="162">
        <f t="shared" si="128"/>
        <v>0</v>
      </c>
      <c r="AR384" s="17" t="s">
        <v>868</v>
      </c>
      <c r="AT384" s="17" t="s">
        <v>175</v>
      </c>
      <c r="AU384" s="17" t="s">
        <v>130</v>
      </c>
      <c r="AY384" s="17" t="s">
        <v>150</v>
      </c>
      <c r="BE384" s="101">
        <f t="shared" si="129"/>
        <v>0</v>
      </c>
      <c r="BF384" s="101">
        <f t="shared" si="130"/>
        <v>0</v>
      </c>
      <c r="BG384" s="101">
        <f t="shared" si="131"/>
        <v>0</v>
      </c>
      <c r="BH384" s="101">
        <f t="shared" si="132"/>
        <v>0</v>
      </c>
      <c r="BI384" s="101">
        <f t="shared" si="133"/>
        <v>0</v>
      </c>
      <c r="BJ384" s="17" t="s">
        <v>130</v>
      </c>
      <c r="BK384" s="101">
        <f t="shared" si="134"/>
        <v>0</v>
      </c>
      <c r="BL384" s="17" t="s">
        <v>283</v>
      </c>
      <c r="BM384" s="17" t="s">
        <v>941</v>
      </c>
    </row>
    <row r="385" spans="2:65" s="1" customFormat="1" ht="22.5" customHeight="1">
      <c r="B385" s="127"/>
      <c r="C385" s="163" t="s">
        <v>942</v>
      </c>
      <c r="D385" s="163" t="s">
        <v>175</v>
      </c>
      <c r="E385" s="164" t="s">
        <v>943</v>
      </c>
      <c r="F385" s="240" t="s">
        <v>875</v>
      </c>
      <c r="G385" s="240"/>
      <c r="H385" s="240"/>
      <c r="I385" s="240"/>
      <c r="J385" s="165" t="s">
        <v>254</v>
      </c>
      <c r="K385" s="166">
        <v>2</v>
      </c>
      <c r="L385" s="241">
        <v>0</v>
      </c>
      <c r="M385" s="241"/>
      <c r="N385" s="242">
        <f t="shared" si="125"/>
        <v>0</v>
      </c>
      <c r="O385" s="239"/>
      <c r="P385" s="239"/>
      <c r="Q385" s="239"/>
      <c r="R385" s="130"/>
      <c r="T385" s="160" t="s">
        <v>5</v>
      </c>
      <c r="U385" s="43" t="s">
        <v>38</v>
      </c>
      <c r="V385" s="35"/>
      <c r="W385" s="161">
        <f t="shared" si="126"/>
        <v>0</v>
      </c>
      <c r="X385" s="161">
        <v>0</v>
      </c>
      <c r="Y385" s="161">
        <f t="shared" si="127"/>
        <v>0</v>
      </c>
      <c r="Z385" s="161">
        <v>0</v>
      </c>
      <c r="AA385" s="162">
        <f t="shared" si="128"/>
        <v>0</v>
      </c>
      <c r="AR385" s="17" t="s">
        <v>868</v>
      </c>
      <c r="AT385" s="17" t="s">
        <v>175</v>
      </c>
      <c r="AU385" s="17" t="s">
        <v>130</v>
      </c>
      <c r="AY385" s="17" t="s">
        <v>150</v>
      </c>
      <c r="BE385" s="101">
        <f t="shared" si="129"/>
        <v>0</v>
      </c>
      <c r="BF385" s="101">
        <f t="shared" si="130"/>
        <v>0</v>
      </c>
      <c r="BG385" s="101">
        <f t="shared" si="131"/>
        <v>0</v>
      </c>
      <c r="BH385" s="101">
        <f t="shared" si="132"/>
        <v>0</v>
      </c>
      <c r="BI385" s="101">
        <f t="shared" si="133"/>
        <v>0</v>
      </c>
      <c r="BJ385" s="17" t="s">
        <v>130</v>
      </c>
      <c r="BK385" s="101">
        <f t="shared" si="134"/>
        <v>0</v>
      </c>
      <c r="BL385" s="17" t="s">
        <v>283</v>
      </c>
      <c r="BM385" s="17" t="s">
        <v>944</v>
      </c>
    </row>
    <row r="386" spans="2:65" s="1" customFormat="1" ht="22.5" customHeight="1">
      <c r="B386" s="127"/>
      <c r="C386" s="163" t="s">
        <v>945</v>
      </c>
      <c r="D386" s="163" t="s">
        <v>175</v>
      </c>
      <c r="E386" s="164" t="s">
        <v>946</v>
      </c>
      <c r="F386" s="240" t="s">
        <v>879</v>
      </c>
      <c r="G386" s="240"/>
      <c r="H386" s="240"/>
      <c r="I386" s="240"/>
      <c r="J386" s="165" t="s">
        <v>254</v>
      </c>
      <c r="K386" s="166">
        <v>2</v>
      </c>
      <c r="L386" s="241">
        <v>0</v>
      </c>
      <c r="M386" s="241"/>
      <c r="N386" s="242">
        <f t="shared" si="125"/>
        <v>0</v>
      </c>
      <c r="O386" s="239"/>
      <c r="P386" s="239"/>
      <c r="Q386" s="239"/>
      <c r="R386" s="130"/>
      <c r="T386" s="160" t="s">
        <v>5</v>
      </c>
      <c r="U386" s="43" t="s">
        <v>38</v>
      </c>
      <c r="V386" s="35"/>
      <c r="W386" s="161">
        <f t="shared" si="126"/>
        <v>0</v>
      </c>
      <c r="X386" s="161">
        <v>0</v>
      </c>
      <c r="Y386" s="161">
        <f t="shared" si="127"/>
        <v>0</v>
      </c>
      <c r="Z386" s="161">
        <v>0</v>
      </c>
      <c r="AA386" s="162">
        <f t="shared" si="128"/>
        <v>0</v>
      </c>
      <c r="AR386" s="17" t="s">
        <v>868</v>
      </c>
      <c r="AT386" s="17" t="s">
        <v>175</v>
      </c>
      <c r="AU386" s="17" t="s">
        <v>130</v>
      </c>
      <c r="AY386" s="17" t="s">
        <v>150</v>
      </c>
      <c r="BE386" s="101">
        <f t="shared" si="129"/>
        <v>0</v>
      </c>
      <c r="BF386" s="101">
        <f t="shared" si="130"/>
        <v>0</v>
      </c>
      <c r="BG386" s="101">
        <f t="shared" si="131"/>
        <v>0</v>
      </c>
      <c r="BH386" s="101">
        <f t="shared" si="132"/>
        <v>0</v>
      </c>
      <c r="BI386" s="101">
        <f t="shared" si="133"/>
        <v>0</v>
      </c>
      <c r="BJ386" s="17" t="s">
        <v>130</v>
      </c>
      <c r="BK386" s="101">
        <f t="shared" si="134"/>
        <v>0</v>
      </c>
      <c r="BL386" s="17" t="s">
        <v>283</v>
      </c>
      <c r="BM386" s="17" t="s">
        <v>947</v>
      </c>
    </row>
    <row r="387" spans="2:65" s="1" customFormat="1" ht="22.5" customHeight="1">
      <c r="B387" s="127"/>
      <c r="C387" s="163" t="s">
        <v>948</v>
      </c>
      <c r="D387" s="163" t="s">
        <v>175</v>
      </c>
      <c r="E387" s="164" t="s">
        <v>949</v>
      </c>
      <c r="F387" s="240" t="s">
        <v>937</v>
      </c>
      <c r="G387" s="240"/>
      <c r="H387" s="240"/>
      <c r="I387" s="240"/>
      <c r="J387" s="165" t="s">
        <v>254</v>
      </c>
      <c r="K387" s="166">
        <v>1</v>
      </c>
      <c r="L387" s="241">
        <v>0</v>
      </c>
      <c r="M387" s="241"/>
      <c r="N387" s="242">
        <f t="shared" si="125"/>
        <v>0</v>
      </c>
      <c r="O387" s="239"/>
      <c r="P387" s="239"/>
      <c r="Q387" s="239"/>
      <c r="R387" s="130"/>
      <c r="T387" s="160" t="s">
        <v>5</v>
      </c>
      <c r="U387" s="43" t="s">
        <v>38</v>
      </c>
      <c r="V387" s="35"/>
      <c r="W387" s="161">
        <f t="shared" si="126"/>
        <v>0</v>
      </c>
      <c r="X387" s="161">
        <v>0</v>
      </c>
      <c r="Y387" s="161">
        <f t="shared" si="127"/>
        <v>0</v>
      </c>
      <c r="Z387" s="161">
        <v>0</v>
      </c>
      <c r="AA387" s="162">
        <f t="shared" si="128"/>
        <v>0</v>
      </c>
      <c r="AR387" s="17" t="s">
        <v>868</v>
      </c>
      <c r="AT387" s="17" t="s">
        <v>175</v>
      </c>
      <c r="AU387" s="17" t="s">
        <v>130</v>
      </c>
      <c r="AY387" s="17" t="s">
        <v>150</v>
      </c>
      <c r="BE387" s="101">
        <f t="shared" si="129"/>
        <v>0</v>
      </c>
      <c r="BF387" s="101">
        <f t="shared" si="130"/>
        <v>0</v>
      </c>
      <c r="BG387" s="101">
        <f t="shared" si="131"/>
        <v>0</v>
      </c>
      <c r="BH387" s="101">
        <f t="shared" si="132"/>
        <v>0</v>
      </c>
      <c r="BI387" s="101">
        <f t="shared" si="133"/>
        <v>0</v>
      </c>
      <c r="BJ387" s="17" t="s">
        <v>130</v>
      </c>
      <c r="BK387" s="101">
        <f t="shared" si="134"/>
        <v>0</v>
      </c>
      <c r="BL387" s="17" t="s">
        <v>283</v>
      </c>
      <c r="BM387" s="17" t="s">
        <v>950</v>
      </c>
    </row>
    <row r="388" spans="2:65" s="1" customFormat="1" ht="22.5" customHeight="1">
      <c r="B388" s="127"/>
      <c r="C388" s="163" t="s">
        <v>951</v>
      </c>
      <c r="D388" s="163" t="s">
        <v>175</v>
      </c>
      <c r="E388" s="164" t="s">
        <v>952</v>
      </c>
      <c r="F388" s="240" t="s">
        <v>887</v>
      </c>
      <c r="G388" s="240"/>
      <c r="H388" s="240"/>
      <c r="I388" s="240"/>
      <c r="J388" s="165" t="s">
        <v>254</v>
      </c>
      <c r="K388" s="166">
        <v>1</v>
      </c>
      <c r="L388" s="241">
        <v>0</v>
      </c>
      <c r="M388" s="241"/>
      <c r="N388" s="242">
        <f t="shared" si="125"/>
        <v>0</v>
      </c>
      <c r="O388" s="239"/>
      <c r="P388" s="239"/>
      <c r="Q388" s="239"/>
      <c r="R388" s="130"/>
      <c r="T388" s="160" t="s">
        <v>5</v>
      </c>
      <c r="U388" s="43" t="s">
        <v>38</v>
      </c>
      <c r="V388" s="35"/>
      <c r="W388" s="161">
        <f t="shared" si="126"/>
        <v>0</v>
      </c>
      <c r="X388" s="161">
        <v>0</v>
      </c>
      <c r="Y388" s="161">
        <f t="shared" si="127"/>
        <v>0</v>
      </c>
      <c r="Z388" s="161">
        <v>0</v>
      </c>
      <c r="AA388" s="162">
        <f t="shared" si="128"/>
        <v>0</v>
      </c>
      <c r="AR388" s="17" t="s">
        <v>868</v>
      </c>
      <c r="AT388" s="17" t="s">
        <v>175</v>
      </c>
      <c r="AU388" s="17" t="s">
        <v>130</v>
      </c>
      <c r="AY388" s="17" t="s">
        <v>150</v>
      </c>
      <c r="BE388" s="101">
        <f t="shared" si="129"/>
        <v>0</v>
      </c>
      <c r="BF388" s="101">
        <f t="shared" si="130"/>
        <v>0</v>
      </c>
      <c r="BG388" s="101">
        <f t="shared" si="131"/>
        <v>0</v>
      </c>
      <c r="BH388" s="101">
        <f t="shared" si="132"/>
        <v>0</v>
      </c>
      <c r="BI388" s="101">
        <f t="shared" si="133"/>
        <v>0</v>
      </c>
      <c r="BJ388" s="17" t="s">
        <v>130</v>
      </c>
      <c r="BK388" s="101">
        <f t="shared" si="134"/>
        <v>0</v>
      </c>
      <c r="BL388" s="17" t="s">
        <v>283</v>
      </c>
      <c r="BM388" s="17" t="s">
        <v>953</v>
      </c>
    </row>
    <row r="389" spans="2:65" s="1" customFormat="1" ht="22.5" customHeight="1">
      <c r="B389" s="127"/>
      <c r="C389" s="163" t="s">
        <v>954</v>
      </c>
      <c r="D389" s="163" t="s">
        <v>175</v>
      </c>
      <c r="E389" s="164" t="s">
        <v>955</v>
      </c>
      <c r="F389" s="240" t="s">
        <v>887</v>
      </c>
      <c r="G389" s="240"/>
      <c r="H389" s="240"/>
      <c r="I389" s="240"/>
      <c r="J389" s="165" t="s">
        <v>254</v>
      </c>
      <c r="K389" s="166">
        <v>1</v>
      </c>
      <c r="L389" s="241">
        <v>0</v>
      </c>
      <c r="M389" s="241"/>
      <c r="N389" s="242">
        <f t="shared" si="125"/>
        <v>0</v>
      </c>
      <c r="O389" s="239"/>
      <c r="P389" s="239"/>
      <c r="Q389" s="239"/>
      <c r="R389" s="130"/>
      <c r="T389" s="160" t="s">
        <v>5</v>
      </c>
      <c r="U389" s="43" t="s">
        <v>38</v>
      </c>
      <c r="V389" s="35"/>
      <c r="W389" s="161">
        <f t="shared" si="126"/>
        <v>0</v>
      </c>
      <c r="X389" s="161">
        <v>0</v>
      </c>
      <c r="Y389" s="161">
        <f t="shared" si="127"/>
        <v>0</v>
      </c>
      <c r="Z389" s="161">
        <v>0</v>
      </c>
      <c r="AA389" s="162">
        <f t="shared" si="128"/>
        <v>0</v>
      </c>
      <c r="AR389" s="17" t="s">
        <v>868</v>
      </c>
      <c r="AT389" s="17" t="s">
        <v>175</v>
      </c>
      <c r="AU389" s="17" t="s">
        <v>130</v>
      </c>
      <c r="AY389" s="17" t="s">
        <v>150</v>
      </c>
      <c r="BE389" s="101">
        <f t="shared" si="129"/>
        <v>0</v>
      </c>
      <c r="BF389" s="101">
        <f t="shared" si="130"/>
        <v>0</v>
      </c>
      <c r="BG389" s="101">
        <f t="shared" si="131"/>
        <v>0</v>
      </c>
      <c r="BH389" s="101">
        <f t="shared" si="132"/>
        <v>0</v>
      </c>
      <c r="BI389" s="101">
        <f t="shared" si="133"/>
        <v>0</v>
      </c>
      <c r="BJ389" s="17" t="s">
        <v>130</v>
      </c>
      <c r="BK389" s="101">
        <f t="shared" si="134"/>
        <v>0</v>
      </c>
      <c r="BL389" s="17" t="s">
        <v>283</v>
      </c>
      <c r="BM389" s="17" t="s">
        <v>956</v>
      </c>
    </row>
    <row r="390" spans="2:65" s="1" customFormat="1" ht="31.5" customHeight="1">
      <c r="B390" s="127"/>
      <c r="C390" s="156" t="s">
        <v>957</v>
      </c>
      <c r="D390" s="156" t="s">
        <v>151</v>
      </c>
      <c r="E390" s="157" t="s">
        <v>958</v>
      </c>
      <c r="F390" s="237" t="s">
        <v>959</v>
      </c>
      <c r="G390" s="237"/>
      <c r="H390" s="237"/>
      <c r="I390" s="237"/>
      <c r="J390" s="158" t="s">
        <v>249</v>
      </c>
      <c r="K390" s="159">
        <v>160</v>
      </c>
      <c r="L390" s="238">
        <v>0</v>
      </c>
      <c r="M390" s="238"/>
      <c r="N390" s="239">
        <f t="shared" ref="N390:N421" si="135">ROUND(L390*K390,2)</f>
        <v>0</v>
      </c>
      <c r="O390" s="239"/>
      <c r="P390" s="239"/>
      <c r="Q390" s="239"/>
      <c r="R390" s="130"/>
      <c r="T390" s="160" t="s">
        <v>5</v>
      </c>
      <c r="U390" s="43" t="s">
        <v>38</v>
      </c>
      <c r="V390" s="35"/>
      <c r="W390" s="161">
        <f t="shared" ref="W390:W421" si="136">V390*K390</f>
        <v>0</v>
      </c>
      <c r="X390" s="161">
        <v>0</v>
      </c>
      <c r="Y390" s="161">
        <f t="shared" ref="Y390:Y421" si="137">X390*K390</f>
        <v>0</v>
      </c>
      <c r="Z390" s="161">
        <v>0</v>
      </c>
      <c r="AA390" s="162">
        <f t="shared" ref="AA390:AA421" si="138">Z390*K390</f>
        <v>0</v>
      </c>
      <c r="AR390" s="17" t="s">
        <v>283</v>
      </c>
      <c r="AT390" s="17" t="s">
        <v>151</v>
      </c>
      <c r="AU390" s="17" t="s">
        <v>130</v>
      </c>
      <c r="AY390" s="17" t="s">
        <v>150</v>
      </c>
      <c r="BE390" s="101">
        <f t="shared" ref="BE390:BE421" si="139">IF(U390="základná",N390,0)</f>
        <v>0</v>
      </c>
      <c r="BF390" s="101">
        <f t="shared" ref="BF390:BF421" si="140">IF(U390="znížená",N390,0)</f>
        <v>0</v>
      </c>
      <c r="BG390" s="101">
        <f t="shared" ref="BG390:BG421" si="141">IF(U390="zákl. prenesená",N390,0)</f>
        <v>0</v>
      </c>
      <c r="BH390" s="101">
        <f t="shared" ref="BH390:BH421" si="142">IF(U390="zníž. prenesená",N390,0)</f>
        <v>0</v>
      </c>
      <c r="BI390" s="101">
        <f t="shared" ref="BI390:BI421" si="143">IF(U390="nulová",N390,0)</f>
        <v>0</v>
      </c>
      <c r="BJ390" s="17" t="s">
        <v>130</v>
      </c>
      <c r="BK390" s="101">
        <f t="shared" ref="BK390:BK421" si="144">ROUND(L390*K390,2)</f>
        <v>0</v>
      </c>
      <c r="BL390" s="17" t="s">
        <v>283</v>
      </c>
      <c r="BM390" s="17" t="s">
        <v>960</v>
      </c>
    </row>
    <row r="391" spans="2:65" s="1" customFormat="1" ht="22.5" customHeight="1">
      <c r="B391" s="127"/>
      <c r="C391" s="163" t="s">
        <v>961</v>
      </c>
      <c r="D391" s="163" t="s">
        <v>175</v>
      </c>
      <c r="E391" s="164" t="s">
        <v>962</v>
      </c>
      <c r="F391" s="240" t="s">
        <v>963</v>
      </c>
      <c r="G391" s="240"/>
      <c r="H391" s="240"/>
      <c r="I391" s="240"/>
      <c r="J391" s="165" t="s">
        <v>254</v>
      </c>
      <c r="K391" s="166">
        <v>40</v>
      </c>
      <c r="L391" s="241">
        <v>0</v>
      </c>
      <c r="M391" s="241"/>
      <c r="N391" s="242">
        <f t="shared" si="135"/>
        <v>0</v>
      </c>
      <c r="O391" s="239"/>
      <c r="P391" s="239"/>
      <c r="Q391" s="239"/>
      <c r="R391" s="130"/>
      <c r="T391" s="160" t="s">
        <v>5</v>
      </c>
      <c r="U391" s="43" t="s">
        <v>38</v>
      </c>
      <c r="V391" s="35"/>
      <c r="W391" s="161">
        <f t="shared" si="136"/>
        <v>0</v>
      </c>
      <c r="X391" s="161">
        <v>2.7999999999999998E-4</v>
      </c>
      <c r="Y391" s="161">
        <f t="shared" si="137"/>
        <v>1.1199999999999998E-2</v>
      </c>
      <c r="Z391" s="161">
        <v>0</v>
      </c>
      <c r="AA391" s="162">
        <f t="shared" si="138"/>
        <v>0</v>
      </c>
      <c r="AR391" s="17" t="s">
        <v>868</v>
      </c>
      <c r="AT391" s="17" t="s">
        <v>175</v>
      </c>
      <c r="AU391" s="17" t="s">
        <v>130</v>
      </c>
      <c r="AY391" s="17" t="s">
        <v>150</v>
      </c>
      <c r="BE391" s="101">
        <f t="shared" si="139"/>
        <v>0</v>
      </c>
      <c r="BF391" s="101">
        <f t="shared" si="140"/>
        <v>0</v>
      </c>
      <c r="BG391" s="101">
        <f t="shared" si="141"/>
        <v>0</v>
      </c>
      <c r="BH391" s="101">
        <f t="shared" si="142"/>
        <v>0</v>
      </c>
      <c r="BI391" s="101">
        <f t="shared" si="143"/>
        <v>0</v>
      </c>
      <c r="BJ391" s="17" t="s">
        <v>130</v>
      </c>
      <c r="BK391" s="101">
        <f t="shared" si="144"/>
        <v>0</v>
      </c>
      <c r="BL391" s="17" t="s">
        <v>283</v>
      </c>
      <c r="BM391" s="17" t="s">
        <v>964</v>
      </c>
    </row>
    <row r="392" spans="2:65" s="1" customFormat="1" ht="22.5" customHeight="1">
      <c r="B392" s="127"/>
      <c r="C392" s="163" t="s">
        <v>965</v>
      </c>
      <c r="D392" s="163" t="s">
        <v>175</v>
      </c>
      <c r="E392" s="164" t="s">
        <v>966</v>
      </c>
      <c r="F392" s="240" t="s">
        <v>967</v>
      </c>
      <c r="G392" s="240"/>
      <c r="H392" s="240"/>
      <c r="I392" s="240"/>
      <c r="J392" s="165" t="s">
        <v>968</v>
      </c>
      <c r="K392" s="166">
        <v>156</v>
      </c>
      <c r="L392" s="241">
        <v>0</v>
      </c>
      <c r="M392" s="241"/>
      <c r="N392" s="242">
        <f t="shared" si="135"/>
        <v>0</v>
      </c>
      <c r="O392" s="239"/>
      <c r="P392" s="239"/>
      <c r="Q392" s="239"/>
      <c r="R392" s="130"/>
      <c r="T392" s="160" t="s">
        <v>5</v>
      </c>
      <c r="U392" s="43" t="s">
        <v>38</v>
      </c>
      <c r="V392" s="35"/>
      <c r="W392" s="161">
        <f t="shared" si="136"/>
        <v>0</v>
      </c>
      <c r="X392" s="161">
        <v>1E-3</v>
      </c>
      <c r="Y392" s="161">
        <f t="shared" si="137"/>
        <v>0.156</v>
      </c>
      <c r="Z392" s="161">
        <v>0</v>
      </c>
      <c r="AA392" s="162">
        <f t="shared" si="138"/>
        <v>0</v>
      </c>
      <c r="AR392" s="17" t="s">
        <v>868</v>
      </c>
      <c r="AT392" s="17" t="s">
        <v>175</v>
      </c>
      <c r="AU392" s="17" t="s">
        <v>130</v>
      </c>
      <c r="AY392" s="17" t="s">
        <v>150</v>
      </c>
      <c r="BE392" s="101">
        <f t="shared" si="139"/>
        <v>0</v>
      </c>
      <c r="BF392" s="101">
        <f t="shared" si="140"/>
        <v>0</v>
      </c>
      <c r="BG392" s="101">
        <f t="shared" si="141"/>
        <v>0</v>
      </c>
      <c r="BH392" s="101">
        <f t="shared" si="142"/>
        <v>0</v>
      </c>
      <c r="BI392" s="101">
        <f t="shared" si="143"/>
        <v>0</v>
      </c>
      <c r="BJ392" s="17" t="s">
        <v>130</v>
      </c>
      <c r="BK392" s="101">
        <f t="shared" si="144"/>
        <v>0</v>
      </c>
      <c r="BL392" s="17" t="s">
        <v>283</v>
      </c>
      <c r="BM392" s="17" t="s">
        <v>969</v>
      </c>
    </row>
    <row r="393" spans="2:65" s="1" customFormat="1" ht="31.5" customHeight="1">
      <c r="B393" s="127"/>
      <c r="C393" s="156" t="s">
        <v>970</v>
      </c>
      <c r="D393" s="156" t="s">
        <v>151</v>
      </c>
      <c r="E393" s="157" t="s">
        <v>971</v>
      </c>
      <c r="F393" s="237" t="s">
        <v>972</v>
      </c>
      <c r="G393" s="237"/>
      <c r="H393" s="237"/>
      <c r="I393" s="237"/>
      <c r="J393" s="158" t="s">
        <v>249</v>
      </c>
      <c r="K393" s="159">
        <v>56</v>
      </c>
      <c r="L393" s="238">
        <v>0</v>
      </c>
      <c r="M393" s="238"/>
      <c r="N393" s="239">
        <f t="shared" si="135"/>
        <v>0</v>
      </c>
      <c r="O393" s="239"/>
      <c r="P393" s="239"/>
      <c r="Q393" s="239"/>
      <c r="R393" s="130"/>
      <c r="T393" s="160" t="s">
        <v>5</v>
      </c>
      <c r="U393" s="43" t="s">
        <v>38</v>
      </c>
      <c r="V393" s="35"/>
      <c r="W393" s="161">
        <f t="shared" si="136"/>
        <v>0</v>
      </c>
      <c r="X393" s="161">
        <v>0</v>
      </c>
      <c r="Y393" s="161">
        <f t="shared" si="137"/>
        <v>0</v>
      </c>
      <c r="Z393" s="161">
        <v>0</v>
      </c>
      <c r="AA393" s="162">
        <f t="shared" si="138"/>
        <v>0</v>
      </c>
      <c r="AR393" s="17" t="s">
        <v>283</v>
      </c>
      <c r="AT393" s="17" t="s">
        <v>151</v>
      </c>
      <c r="AU393" s="17" t="s">
        <v>130</v>
      </c>
      <c r="AY393" s="17" t="s">
        <v>150</v>
      </c>
      <c r="BE393" s="101">
        <f t="shared" si="139"/>
        <v>0</v>
      </c>
      <c r="BF393" s="101">
        <f t="shared" si="140"/>
        <v>0</v>
      </c>
      <c r="BG393" s="101">
        <f t="shared" si="141"/>
        <v>0</v>
      </c>
      <c r="BH393" s="101">
        <f t="shared" si="142"/>
        <v>0</v>
      </c>
      <c r="BI393" s="101">
        <f t="shared" si="143"/>
        <v>0</v>
      </c>
      <c r="BJ393" s="17" t="s">
        <v>130</v>
      </c>
      <c r="BK393" s="101">
        <f t="shared" si="144"/>
        <v>0</v>
      </c>
      <c r="BL393" s="17" t="s">
        <v>283</v>
      </c>
      <c r="BM393" s="17" t="s">
        <v>973</v>
      </c>
    </row>
    <row r="394" spans="2:65" s="1" customFormat="1" ht="44.25" customHeight="1">
      <c r="B394" s="127"/>
      <c r="C394" s="163" t="s">
        <v>974</v>
      </c>
      <c r="D394" s="163" t="s">
        <v>175</v>
      </c>
      <c r="E394" s="164" t="s">
        <v>975</v>
      </c>
      <c r="F394" s="240" t="s">
        <v>976</v>
      </c>
      <c r="G394" s="240"/>
      <c r="H394" s="240"/>
      <c r="I394" s="240"/>
      <c r="J394" s="165" t="s">
        <v>968</v>
      </c>
      <c r="K394" s="166">
        <v>27</v>
      </c>
      <c r="L394" s="241">
        <v>0</v>
      </c>
      <c r="M394" s="241"/>
      <c r="N394" s="242">
        <f t="shared" si="135"/>
        <v>0</v>
      </c>
      <c r="O394" s="239"/>
      <c r="P394" s="239"/>
      <c r="Q394" s="239"/>
      <c r="R394" s="130"/>
      <c r="T394" s="160" t="s">
        <v>5</v>
      </c>
      <c r="U394" s="43" t="s">
        <v>38</v>
      </c>
      <c r="V394" s="35"/>
      <c r="W394" s="161">
        <f t="shared" si="136"/>
        <v>0</v>
      </c>
      <c r="X394" s="161">
        <v>1E-3</v>
      </c>
      <c r="Y394" s="161">
        <f t="shared" si="137"/>
        <v>2.7E-2</v>
      </c>
      <c r="Z394" s="161">
        <v>0</v>
      </c>
      <c r="AA394" s="162">
        <f t="shared" si="138"/>
        <v>0</v>
      </c>
      <c r="AR394" s="17" t="s">
        <v>868</v>
      </c>
      <c r="AT394" s="17" t="s">
        <v>175</v>
      </c>
      <c r="AU394" s="17" t="s">
        <v>130</v>
      </c>
      <c r="AY394" s="17" t="s">
        <v>150</v>
      </c>
      <c r="BE394" s="101">
        <f t="shared" si="139"/>
        <v>0</v>
      </c>
      <c r="BF394" s="101">
        <f t="shared" si="140"/>
        <v>0</v>
      </c>
      <c r="BG394" s="101">
        <f t="shared" si="141"/>
        <v>0</v>
      </c>
      <c r="BH394" s="101">
        <f t="shared" si="142"/>
        <v>0</v>
      </c>
      <c r="BI394" s="101">
        <f t="shared" si="143"/>
        <v>0</v>
      </c>
      <c r="BJ394" s="17" t="s">
        <v>130</v>
      </c>
      <c r="BK394" s="101">
        <f t="shared" si="144"/>
        <v>0</v>
      </c>
      <c r="BL394" s="17" t="s">
        <v>283</v>
      </c>
      <c r="BM394" s="17" t="s">
        <v>977</v>
      </c>
    </row>
    <row r="395" spans="2:65" s="1" customFormat="1" ht="31.5" customHeight="1">
      <c r="B395" s="127"/>
      <c r="C395" s="156" t="s">
        <v>978</v>
      </c>
      <c r="D395" s="156" t="s">
        <v>151</v>
      </c>
      <c r="E395" s="157" t="s">
        <v>979</v>
      </c>
      <c r="F395" s="237" t="s">
        <v>980</v>
      </c>
      <c r="G395" s="237"/>
      <c r="H395" s="237"/>
      <c r="I395" s="237"/>
      <c r="J395" s="158" t="s">
        <v>249</v>
      </c>
      <c r="K395" s="159">
        <v>375</v>
      </c>
      <c r="L395" s="238">
        <v>0</v>
      </c>
      <c r="M395" s="238"/>
      <c r="N395" s="239">
        <f t="shared" si="135"/>
        <v>0</v>
      </c>
      <c r="O395" s="239"/>
      <c r="P395" s="239"/>
      <c r="Q395" s="239"/>
      <c r="R395" s="130"/>
      <c r="T395" s="160" t="s">
        <v>5</v>
      </c>
      <c r="U395" s="43" t="s">
        <v>38</v>
      </c>
      <c r="V395" s="35"/>
      <c r="W395" s="161">
        <f t="shared" si="136"/>
        <v>0</v>
      </c>
      <c r="X395" s="161">
        <v>0</v>
      </c>
      <c r="Y395" s="161">
        <f t="shared" si="137"/>
        <v>0</v>
      </c>
      <c r="Z395" s="161">
        <v>0</v>
      </c>
      <c r="AA395" s="162">
        <f t="shared" si="138"/>
        <v>0</v>
      </c>
      <c r="AR395" s="17" t="s">
        <v>283</v>
      </c>
      <c r="AT395" s="17" t="s">
        <v>151</v>
      </c>
      <c r="AU395" s="17" t="s">
        <v>130</v>
      </c>
      <c r="AY395" s="17" t="s">
        <v>150</v>
      </c>
      <c r="BE395" s="101">
        <f t="shared" si="139"/>
        <v>0</v>
      </c>
      <c r="BF395" s="101">
        <f t="shared" si="140"/>
        <v>0</v>
      </c>
      <c r="BG395" s="101">
        <f t="shared" si="141"/>
        <v>0</v>
      </c>
      <c r="BH395" s="101">
        <f t="shared" si="142"/>
        <v>0</v>
      </c>
      <c r="BI395" s="101">
        <f t="shared" si="143"/>
        <v>0</v>
      </c>
      <c r="BJ395" s="17" t="s">
        <v>130</v>
      </c>
      <c r="BK395" s="101">
        <f t="shared" si="144"/>
        <v>0</v>
      </c>
      <c r="BL395" s="17" t="s">
        <v>283</v>
      </c>
      <c r="BM395" s="17" t="s">
        <v>981</v>
      </c>
    </row>
    <row r="396" spans="2:65" s="1" customFormat="1" ht="22.5" customHeight="1">
      <c r="B396" s="127"/>
      <c r="C396" s="163" t="s">
        <v>982</v>
      </c>
      <c r="D396" s="163" t="s">
        <v>175</v>
      </c>
      <c r="E396" s="164" t="s">
        <v>983</v>
      </c>
      <c r="F396" s="240" t="s">
        <v>984</v>
      </c>
      <c r="G396" s="240"/>
      <c r="H396" s="240"/>
      <c r="I396" s="240"/>
      <c r="J396" s="165" t="s">
        <v>968</v>
      </c>
      <c r="K396" s="166">
        <v>50</v>
      </c>
      <c r="L396" s="241">
        <v>0</v>
      </c>
      <c r="M396" s="241"/>
      <c r="N396" s="242">
        <f t="shared" si="135"/>
        <v>0</v>
      </c>
      <c r="O396" s="239"/>
      <c r="P396" s="239"/>
      <c r="Q396" s="239"/>
      <c r="R396" s="130"/>
      <c r="T396" s="160" t="s">
        <v>5</v>
      </c>
      <c r="U396" s="43" t="s">
        <v>38</v>
      </c>
      <c r="V396" s="35"/>
      <c r="W396" s="161">
        <f t="shared" si="136"/>
        <v>0</v>
      </c>
      <c r="X396" s="161">
        <v>1E-3</v>
      </c>
      <c r="Y396" s="161">
        <f t="shared" si="137"/>
        <v>0.05</v>
      </c>
      <c r="Z396" s="161">
        <v>0</v>
      </c>
      <c r="AA396" s="162">
        <f t="shared" si="138"/>
        <v>0</v>
      </c>
      <c r="AR396" s="17" t="s">
        <v>868</v>
      </c>
      <c r="AT396" s="17" t="s">
        <v>175</v>
      </c>
      <c r="AU396" s="17" t="s">
        <v>130</v>
      </c>
      <c r="AY396" s="17" t="s">
        <v>150</v>
      </c>
      <c r="BE396" s="101">
        <f t="shared" si="139"/>
        <v>0</v>
      </c>
      <c r="BF396" s="101">
        <f t="shared" si="140"/>
        <v>0</v>
      </c>
      <c r="BG396" s="101">
        <f t="shared" si="141"/>
        <v>0</v>
      </c>
      <c r="BH396" s="101">
        <f t="shared" si="142"/>
        <v>0</v>
      </c>
      <c r="BI396" s="101">
        <f t="shared" si="143"/>
        <v>0</v>
      </c>
      <c r="BJ396" s="17" t="s">
        <v>130</v>
      </c>
      <c r="BK396" s="101">
        <f t="shared" si="144"/>
        <v>0</v>
      </c>
      <c r="BL396" s="17" t="s">
        <v>283</v>
      </c>
      <c r="BM396" s="17" t="s">
        <v>985</v>
      </c>
    </row>
    <row r="397" spans="2:65" s="1" customFormat="1" ht="22.5" customHeight="1">
      <c r="B397" s="127"/>
      <c r="C397" s="163" t="s">
        <v>986</v>
      </c>
      <c r="D397" s="163" t="s">
        <v>175</v>
      </c>
      <c r="E397" s="164" t="s">
        <v>987</v>
      </c>
      <c r="F397" s="240" t="s">
        <v>988</v>
      </c>
      <c r="G397" s="240"/>
      <c r="H397" s="240"/>
      <c r="I397" s="240"/>
      <c r="J397" s="165" t="s">
        <v>254</v>
      </c>
      <c r="K397" s="166">
        <v>37</v>
      </c>
      <c r="L397" s="241">
        <v>0</v>
      </c>
      <c r="M397" s="241"/>
      <c r="N397" s="242">
        <f t="shared" si="135"/>
        <v>0</v>
      </c>
      <c r="O397" s="239"/>
      <c r="P397" s="239"/>
      <c r="Q397" s="239"/>
      <c r="R397" s="130"/>
      <c r="T397" s="160" t="s">
        <v>5</v>
      </c>
      <c r="U397" s="43" t="s">
        <v>38</v>
      </c>
      <c r="V397" s="35"/>
      <c r="W397" s="161">
        <f t="shared" si="136"/>
        <v>0</v>
      </c>
      <c r="X397" s="161">
        <v>1.8054054054054099E-4</v>
      </c>
      <c r="Y397" s="161">
        <f t="shared" si="137"/>
        <v>6.6800000000000167E-3</v>
      </c>
      <c r="Z397" s="161">
        <v>0</v>
      </c>
      <c r="AA397" s="162">
        <f t="shared" si="138"/>
        <v>0</v>
      </c>
      <c r="AR397" s="17" t="s">
        <v>868</v>
      </c>
      <c r="AT397" s="17" t="s">
        <v>175</v>
      </c>
      <c r="AU397" s="17" t="s">
        <v>130</v>
      </c>
      <c r="AY397" s="17" t="s">
        <v>150</v>
      </c>
      <c r="BE397" s="101">
        <f t="shared" si="139"/>
        <v>0</v>
      </c>
      <c r="BF397" s="101">
        <f t="shared" si="140"/>
        <v>0</v>
      </c>
      <c r="BG397" s="101">
        <f t="shared" si="141"/>
        <v>0</v>
      </c>
      <c r="BH397" s="101">
        <f t="shared" si="142"/>
        <v>0</v>
      </c>
      <c r="BI397" s="101">
        <f t="shared" si="143"/>
        <v>0</v>
      </c>
      <c r="BJ397" s="17" t="s">
        <v>130</v>
      </c>
      <c r="BK397" s="101">
        <f t="shared" si="144"/>
        <v>0</v>
      </c>
      <c r="BL397" s="17" t="s">
        <v>283</v>
      </c>
      <c r="BM397" s="17" t="s">
        <v>989</v>
      </c>
    </row>
    <row r="398" spans="2:65" s="1" customFormat="1" ht="22.5" customHeight="1">
      <c r="B398" s="127"/>
      <c r="C398" s="163" t="s">
        <v>990</v>
      </c>
      <c r="D398" s="163" t="s">
        <v>175</v>
      </c>
      <c r="E398" s="164" t="s">
        <v>991</v>
      </c>
      <c r="F398" s="240" t="s">
        <v>992</v>
      </c>
      <c r="G398" s="240"/>
      <c r="H398" s="240"/>
      <c r="I398" s="240"/>
      <c r="J398" s="165" t="s">
        <v>254</v>
      </c>
      <c r="K398" s="166">
        <v>150</v>
      </c>
      <c r="L398" s="241">
        <v>0</v>
      </c>
      <c r="M398" s="241"/>
      <c r="N398" s="242">
        <f t="shared" si="135"/>
        <v>0</v>
      </c>
      <c r="O398" s="239"/>
      <c r="P398" s="239"/>
      <c r="Q398" s="239"/>
      <c r="R398" s="130"/>
      <c r="T398" s="160" t="s">
        <v>5</v>
      </c>
      <c r="U398" s="43" t="s">
        <v>38</v>
      </c>
      <c r="V398" s="35"/>
      <c r="W398" s="161">
        <f t="shared" si="136"/>
        <v>0</v>
      </c>
      <c r="X398" s="161">
        <v>3.5186666666666702E-4</v>
      </c>
      <c r="Y398" s="161">
        <f t="shared" si="137"/>
        <v>5.2780000000000049E-2</v>
      </c>
      <c r="Z398" s="161">
        <v>0</v>
      </c>
      <c r="AA398" s="162">
        <f t="shared" si="138"/>
        <v>0</v>
      </c>
      <c r="AR398" s="17" t="s">
        <v>868</v>
      </c>
      <c r="AT398" s="17" t="s">
        <v>175</v>
      </c>
      <c r="AU398" s="17" t="s">
        <v>130</v>
      </c>
      <c r="AY398" s="17" t="s">
        <v>150</v>
      </c>
      <c r="BE398" s="101">
        <f t="shared" si="139"/>
        <v>0</v>
      </c>
      <c r="BF398" s="101">
        <f t="shared" si="140"/>
        <v>0</v>
      </c>
      <c r="BG398" s="101">
        <f t="shared" si="141"/>
        <v>0</v>
      </c>
      <c r="BH398" s="101">
        <f t="shared" si="142"/>
        <v>0</v>
      </c>
      <c r="BI398" s="101">
        <f t="shared" si="143"/>
        <v>0</v>
      </c>
      <c r="BJ398" s="17" t="s">
        <v>130</v>
      </c>
      <c r="BK398" s="101">
        <f t="shared" si="144"/>
        <v>0</v>
      </c>
      <c r="BL398" s="17" t="s">
        <v>283</v>
      </c>
      <c r="BM398" s="17" t="s">
        <v>993</v>
      </c>
    </row>
    <row r="399" spans="2:65" s="1" customFormat="1" ht="22.5" customHeight="1">
      <c r="B399" s="127"/>
      <c r="C399" s="163" t="s">
        <v>994</v>
      </c>
      <c r="D399" s="163" t="s">
        <v>175</v>
      </c>
      <c r="E399" s="164" t="s">
        <v>995</v>
      </c>
      <c r="F399" s="240" t="s">
        <v>996</v>
      </c>
      <c r="G399" s="240"/>
      <c r="H399" s="240"/>
      <c r="I399" s="240"/>
      <c r="J399" s="165" t="s">
        <v>254</v>
      </c>
      <c r="K399" s="166">
        <v>120</v>
      </c>
      <c r="L399" s="241">
        <v>0</v>
      </c>
      <c r="M399" s="241"/>
      <c r="N399" s="242">
        <f t="shared" si="135"/>
        <v>0</v>
      </c>
      <c r="O399" s="239"/>
      <c r="P399" s="239"/>
      <c r="Q399" s="239"/>
      <c r="R399" s="130"/>
      <c r="T399" s="160" t="s">
        <v>5</v>
      </c>
      <c r="U399" s="43" t="s">
        <v>38</v>
      </c>
      <c r="V399" s="35"/>
      <c r="W399" s="161">
        <f t="shared" si="136"/>
        <v>0</v>
      </c>
      <c r="X399" s="161">
        <v>1.80416666666667E-4</v>
      </c>
      <c r="Y399" s="161">
        <f t="shared" si="137"/>
        <v>2.1650000000000041E-2</v>
      </c>
      <c r="Z399" s="161">
        <v>0</v>
      </c>
      <c r="AA399" s="162">
        <f t="shared" si="138"/>
        <v>0</v>
      </c>
      <c r="AR399" s="17" t="s">
        <v>868</v>
      </c>
      <c r="AT399" s="17" t="s">
        <v>175</v>
      </c>
      <c r="AU399" s="17" t="s">
        <v>130</v>
      </c>
      <c r="AY399" s="17" t="s">
        <v>150</v>
      </c>
      <c r="BE399" s="101">
        <f t="shared" si="139"/>
        <v>0</v>
      </c>
      <c r="BF399" s="101">
        <f t="shared" si="140"/>
        <v>0</v>
      </c>
      <c r="BG399" s="101">
        <f t="shared" si="141"/>
        <v>0</v>
      </c>
      <c r="BH399" s="101">
        <f t="shared" si="142"/>
        <v>0</v>
      </c>
      <c r="BI399" s="101">
        <f t="shared" si="143"/>
        <v>0</v>
      </c>
      <c r="BJ399" s="17" t="s">
        <v>130</v>
      </c>
      <c r="BK399" s="101">
        <f t="shared" si="144"/>
        <v>0</v>
      </c>
      <c r="BL399" s="17" t="s">
        <v>283</v>
      </c>
      <c r="BM399" s="17" t="s">
        <v>997</v>
      </c>
    </row>
    <row r="400" spans="2:65" s="1" customFormat="1" ht="22.5" customHeight="1">
      <c r="B400" s="127"/>
      <c r="C400" s="163" t="s">
        <v>998</v>
      </c>
      <c r="D400" s="163" t="s">
        <v>175</v>
      </c>
      <c r="E400" s="164" t="s">
        <v>999</v>
      </c>
      <c r="F400" s="240" t="s">
        <v>1000</v>
      </c>
      <c r="G400" s="240"/>
      <c r="H400" s="240"/>
      <c r="I400" s="240"/>
      <c r="J400" s="165" t="s">
        <v>254</v>
      </c>
      <c r="K400" s="166">
        <v>50</v>
      </c>
      <c r="L400" s="241">
        <v>0</v>
      </c>
      <c r="M400" s="241"/>
      <c r="N400" s="242">
        <f t="shared" si="135"/>
        <v>0</v>
      </c>
      <c r="O400" s="239"/>
      <c r="P400" s="239"/>
      <c r="Q400" s="239"/>
      <c r="R400" s="130"/>
      <c r="T400" s="160" t="s">
        <v>5</v>
      </c>
      <c r="U400" s="43" t="s">
        <v>38</v>
      </c>
      <c r="V400" s="35"/>
      <c r="W400" s="161">
        <f t="shared" si="136"/>
        <v>0</v>
      </c>
      <c r="X400" s="161">
        <v>1.8980000000000001E-4</v>
      </c>
      <c r="Y400" s="161">
        <f t="shared" si="137"/>
        <v>9.4900000000000002E-3</v>
      </c>
      <c r="Z400" s="161">
        <v>0</v>
      </c>
      <c r="AA400" s="162">
        <f t="shared" si="138"/>
        <v>0</v>
      </c>
      <c r="AR400" s="17" t="s">
        <v>868</v>
      </c>
      <c r="AT400" s="17" t="s">
        <v>175</v>
      </c>
      <c r="AU400" s="17" t="s">
        <v>130</v>
      </c>
      <c r="AY400" s="17" t="s">
        <v>150</v>
      </c>
      <c r="BE400" s="101">
        <f t="shared" si="139"/>
        <v>0</v>
      </c>
      <c r="BF400" s="101">
        <f t="shared" si="140"/>
        <v>0</v>
      </c>
      <c r="BG400" s="101">
        <f t="shared" si="141"/>
        <v>0</v>
      </c>
      <c r="BH400" s="101">
        <f t="shared" si="142"/>
        <v>0</v>
      </c>
      <c r="BI400" s="101">
        <f t="shared" si="143"/>
        <v>0</v>
      </c>
      <c r="BJ400" s="17" t="s">
        <v>130</v>
      </c>
      <c r="BK400" s="101">
        <f t="shared" si="144"/>
        <v>0</v>
      </c>
      <c r="BL400" s="17" t="s">
        <v>283</v>
      </c>
      <c r="BM400" s="17" t="s">
        <v>1001</v>
      </c>
    </row>
    <row r="401" spans="2:65" s="1" customFormat="1" ht="22.5" customHeight="1">
      <c r="B401" s="127"/>
      <c r="C401" s="163" t="s">
        <v>1002</v>
      </c>
      <c r="D401" s="163" t="s">
        <v>175</v>
      </c>
      <c r="E401" s="164" t="s">
        <v>1003</v>
      </c>
      <c r="F401" s="240" t="s">
        <v>1004</v>
      </c>
      <c r="G401" s="240"/>
      <c r="H401" s="240"/>
      <c r="I401" s="240"/>
      <c r="J401" s="165" t="s">
        <v>254</v>
      </c>
      <c r="K401" s="166">
        <v>20</v>
      </c>
      <c r="L401" s="241">
        <v>0</v>
      </c>
      <c r="M401" s="241"/>
      <c r="N401" s="242">
        <f t="shared" si="135"/>
        <v>0</v>
      </c>
      <c r="O401" s="239"/>
      <c r="P401" s="239"/>
      <c r="Q401" s="239"/>
      <c r="R401" s="130"/>
      <c r="T401" s="160" t="s">
        <v>5</v>
      </c>
      <c r="U401" s="43" t="s">
        <v>38</v>
      </c>
      <c r="V401" s="35"/>
      <c r="W401" s="161">
        <f t="shared" si="136"/>
        <v>0</v>
      </c>
      <c r="X401" s="161">
        <v>1.9000000000000001E-4</v>
      </c>
      <c r="Y401" s="161">
        <f t="shared" si="137"/>
        <v>3.8000000000000004E-3</v>
      </c>
      <c r="Z401" s="161">
        <v>0</v>
      </c>
      <c r="AA401" s="162">
        <f t="shared" si="138"/>
        <v>0</v>
      </c>
      <c r="AR401" s="17" t="s">
        <v>868</v>
      </c>
      <c r="AT401" s="17" t="s">
        <v>175</v>
      </c>
      <c r="AU401" s="17" t="s">
        <v>130</v>
      </c>
      <c r="AY401" s="17" t="s">
        <v>150</v>
      </c>
      <c r="BE401" s="101">
        <f t="shared" si="139"/>
        <v>0</v>
      </c>
      <c r="BF401" s="101">
        <f t="shared" si="140"/>
        <v>0</v>
      </c>
      <c r="BG401" s="101">
        <f t="shared" si="141"/>
        <v>0</v>
      </c>
      <c r="BH401" s="101">
        <f t="shared" si="142"/>
        <v>0</v>
      </c>
      <c r="BI401" s="101">
        <f t="shared" si="143"/>
        <v>0</v>
      </c>
      <c r="BJ401" s="17" t="s">
        <v>130</v>
      </c>
      <c r="BK401" s="101">
        <f t="shared" si="144"/>
        <v>0</v>
      </c>
      <c r="BL401" s="17" t="s">
        <v>283</v>
      </c>
      <c r="BM401" s="17" t="s">
        <v>1005</v>
      </c>
    </row>
    <row r="402" spans="2:65" s="1" customFormat="1" ht="22.5" customHeight="1">
      <c r="B402" s="127"/>
      <c r="C402" s="163" t="s">
        <v>1006</v>
      </c>
      <c r="D402" s="163" t="s">
        <v>175</v>
      </c>
      <c r="E402" s="164" t="s">
        <v>1007</v>
      </c>
      <c r="F402" s="240" t="s">
        <v>1008</v>
      </c>
      <c r="G402" s="240"/>
      <c r="H402" s="240"/>
      <c r="I402" s="240"/>
      <c r="J402" s="165" t="s">
        <v>254</v>
      </c>
      <c r="K402" s="166">
        <v>16</v>
      </c>
      <c r="L402" s="241">
        <v>0</v>
      </c>
      <c r="M402" s="241"/>
      <c r="N402" s="242">
        <f t="shared" si="135"/>
        <v>0</v>
      </c>
      <c r="O402" s="239"/>
      <c r="P402" s="239"/>
      <c r="Q402" s="239"/>
      <c r="R402" s="130"/>
      <c r="T402" s="160" t="s">
        <v>5</v>
      </c>
      <c r="U402" s="43" t="s">
        <v>38</v>
      </c>
      <c r="V402" s="35"/>
      <c r="W402" s="161">
        <f t="shared" si="136"/>
        <v>0</v>
      </c>
      <c r="X402" s="161">
        <v>1.9000000000000001E-4</v>
      </c>
      <c r="Y402" s="161">
        <f t="shared" si="137"/>
        <v>3.0400000000000002E-3</v>
      </c>
      <c r="Z402" s="161">
        <v>0</v>
      </c>
      <c r="AA402" s="162">
        <f t="shared" si="138"/>
        <v>0</v>
      </c>
      <c r="AR402" s="17" t="s">
        <v>868</v>
      </c>
      <c r="AT402" s="17" t="s">
        <v>175</v>
      </c>
      <c r="AU402" s="17" t="s">
        <v>130</v>
      </c>
      <c r="AY402" s="17" t="s">
        <v>150</v>
      </c>
      <c r="BE402" s="101">
        <f t="shared" si="139"/>
        <v>0</v>
      </c>
      <c r="BF402" s="101">
        <f t="shared" si="140"/>
        <v>0</v>
      </c>
      <c r="BG402" s="101">
        <f t="shared" si="141"/>
        <v>0</v>
      </c>
      <c r="BH402" s="101">
        <f t="shared" si="142"/>
        <v>0</v>
      </c>
      <c r="BI402" s="101">
        <f t="shared" si="143"/>
        <v>0</v>
      </c>
      <c r="BJ402" s="17" t="s">
        <v>130</v>
      </c>
      <c r="BK402" s="101">
        <f t="shared" si="144"/>
        <v>0</v>
      </c>
      <c r="BL402" s="17" t="s">
        <v>283</v>
      </c>
      <c r="BM402" s="17" t="s">
        <v>1009</v>
      </c>
    </row>
    <row r="403" spans="2:65" s="1" customFormat="1" ht="22.5" customHeight="1">
      <c r="B403" s="127"/>
      <c r="C403" s="156" t="s">
        <v>1010</v>
      </c>
      <c r="D403" s="156" t="s">
        <v>151</v>
      </c>
      <c r="E403" s="157" t="s">
        <v>1011</v>
      </c>
      <c r="F403" s="237" t="s">
        <v>1012</v>
      </c>
      <c r="G403" s="237"/>
      <c r="H403" s="237"/>
      <c r="I403" s="237"/>
      <c r="J403" s="158" t="s">
        <v>254</v>
      </c>
      <c r="K403" s="159">
        <v>4</v>
      </c>
      <c r="L403" s="238">
        <v>0</v>
      </c>
      <c r="M403" s="238"/>
      <c r="N403" s="239">
        <f t="shared" si="135"/>
        <v>0</v>
      </c>
      <c r="O403" s="239"/>
      <c r="P403" s="239"/>
      <c r="Q403" s="239"/>
      <c r="R403" s="130"/>
      <c r="T403" s="160" t="s">
        <v>5</v>
      </c>
      <c r="U403" s="43" t="s">
        <v>38</v>
      </c>
      <c r="V403" s="35"/>
      <c r="W403" s="161">
        <f t="shared" si="136"/>
        <v>0</v>
      </c>
      <c r="X403" s="161">
        <v>0</v>
      </c>
      <c r="Y403" s="161">
        <f t="shared" si="137"/>
        <v>0</v>
      </c>
      <c r="Z403" s="161">
        <v>0</v>
      </c>
      <c r="AA403" s="162">
        <f t="shared" si="138"/>
        <v>0</v>
      </c>
      <c r="AR403" s="17" t="s">
        <v>283</v>
      </c>
      <c r="AT403" s="17" t="s">
        <v>151</v>
      </c>
      <c r="AU403" s="17" t="s">
        <v>130</v>
      </c>
      <c r="AY403" s="17" t="s">
        <v>150</v>
      </c>
      <c r="BE403" s="101">
        <f t="shared" si="139"/>
        <v>0</v>
      </c>
      <c r="BF403" s="101">
        <f t="shared" si="140"/>
        <v>0</v>
      </c>
      <c r="BG403" s="101">
        <f t="shared" si="141"/>
        <v>0</v>
      </c>
      <c r="BH403" s="101">
        <f t="shared" si="142"/>
        <v>0</v>
      </c>
      <c r="BI403" s="101">
        <f t="shared" si="143"/>
        <v>0</v>
      </c>
      <c r="BJ403" s="17" t="s">
        <v>130</v>
      </c>
      <c r="BK403" s="101">
        <f t="shared" si="144"/>
        <v>0</v>
      </c>
      <c r="BL403" s="17" t="s">
        <v>283</v>
      </c>
      <c r="BM403" s="17" t="s">
        <v>1013</v>
      </c>
    </row>
    <row r="404" spans="2:65" s="1" customFormat="1" ht="22.5" customHeight="1">
      <c r="B404" s="127"/>
      <c r="C404" s="163" t="s">
        <v>1014</v>
      </c>
      <c r="D404" s="163" t="s">
        <v>175</v>
      </c>
      <c r="E404" s="164" t="s">
        <v>1015</v>
      </c>
      <c r="F404" s="240" t="s">
        <v>1016</v>
      </c>
      <c r="G404" s="240"/>
      <c r="H404" s="240"/>
      <c r="I404" s="240"/>
      <c r="J404" s="165" t="s">
        <v>254</v>
      </c>
      <c r="K404" s="166">
        <v>1</v>
      </c>
      <c r="L404" s="241">
        <v>0</v>
      </c>
      <c r="M404" s="241"/>
      <c r="N404" s="242">
        <f t="shared" si="135"/>
        <v>0</v>
      </c>
      <c r="O404" s="239"/>
      <c r="P404" s="239"/>
      <c r="Q404" s="239"/>
      <c r="R404" s="130"/>
      <c r="T404" s="160" t="s">
        <v>5</v>
      </c>
      <c r="U404" s="43" t="s">
        <v>38</v>
      </c>
      <c r="V404" s="35"/>
      <c r="W404" s="161">
        <f t="shared" si="136"/>
        <v>0</v>
      </c>
      <c r="X404" s="161">
        <v>8.2400000000000008E-3</v>
      </c>
      <c r="Y404" s="161">
        <f t="shared" si="137"/>
        <v>8.2400000000000008E-3</v>
      </c>
      <c r="Z404" s="161">
        <v>0</v>
      </c>
      <c r="AA404" s="162">
        <f t="shared" si="138"/>
        <v>0</v>
      </c>
      <c r="AR404" s="17" t="s">
        <v>868</v>
      </c>
      <c r="AT404" s="17" t="s">
        <v>175</v>
      </c>
      <c r="AU404" s="17" t="s">
        <v>130</v>
      </c>
      <c r="AY404" s="17" t="s">
        <v>150</v>
      </c>
      <c r="BE404" s="101">
        <f t="shared" si="139"/>
        <v>0</v>
      </c>
      <c r="BF404" s="101">
        <f t="shared" si="140"/>
        <v>0</v>
      </c>
      <c r="BG404" s="101">
        <f t="shared" si="141"/>
        <v>0</v>
      </c>
      <c r="BH404" s="101">
        <f t="shared" si="142"/>
        <v>0</v>
      </c>
      <c r="BI404" s="101">
        <f t="shared" si="143"/>
        <v>0</v>
      </c>
      <c r="BJ404" s="17" t="s">
        <v>130</v>
      </c>
      <c r="BK404" s="101">
        <f t="shared" si="144"/>
        <v>0</v>
      </c>
      <c r="BL404" s="17" t="s">
        <v>283</v>
      </c>
      <c r="BM404" s="17" t="s">
        <v>1017</v>
      </c>
    </row>
    <row r="405" spans="2:65" s="1" customFormat="1" ht="22.5" customHeight="1">
      <c r="B405" s="127"/>
      <c r="C405" s="163" t="s">
        <v>1018</v>
      </c>
      <c r="D405" s="163" t="s">
        <v>175</v>
      </c>
      <c r="E405" s="164" t="s">
        <v>1019</v>
      </c>
      <c r="F405" s="240" t="s">
        <v>1020</v>
      </c>
      <c r="G405" s="240"/>
      <c r="H405" s="240"/>
      <c r="I405" s="240"/>
      <c r="J405" s="165" t="s">
        <v>254</v>
      </c>
      <c r="K405" s="166">
        <v>1</v>
      </c>
      <c r="L405" s="241">
        <v>0</v>
      </c>
      <c r="M405" s="241"/>
      <c r="N405" s="242">
        <f t="shared" si="135"/>
        <v>0</v>
      </c>
      <c r="O405" s="239"/>
      <c r="P405" s="239"/>
      <c r="Q405" s="239"/>
      <c r="R405" s="130"/>
      <c r="T405" s="160" t="s">
        <v>5</v>
      </c>
      <c r="U405" s="43" t="s">
        <v>38</v>
      </c>
      <c r="V405" s="35"/>
      <c r="W405" s="161">
        <f t="shared" si="136"/>
        <v>0</v>
      </c>
      <c r="X405" s="161">
        <v>8.2400000000000008E-3</v>
      </c>
      <c r="Y405" s="161">
        <f t="shared" si="137"/>
        <v>8.2400000000000008E-3</v>
      </c>
      <c r="Z405" s="161">
        <v>0</v>
      </c>
      <c r="AA405" s="162">
        <f t="shared" si="138"/>
        <v>0</v>
      </c>
      <c r="AR405" s="17" t="s">
        <v>868</v>
      </c>
      <c r="AT405" s="17" t="s">
        <v>175</v>
      </c>
      <c r="AU405" s="17" t="s">
        <v>130</v>
      </c>
      <c r="AY405" s="17" t="s">
        <v>150</v>
      </c>
      <c r="BE405" s="101">
        <f t="shared" si="139"/>
        <v>0</v>
      </c>
      <c r="BF405" s="101">
        <f t="shared" si="140"/>
        <v>0</v>
      </c>
      <c r="BG405" s="101">
        <f t="shared" si="141"/>
        <v>0</v>
      </c>
      <c r="BH405" s="101">
        <f t="shared" si="142"/>
        <v>0</v>
      </c>
      <c r="BI405" s="101">
        <f t="shared" si="143"/>
        <v>0</v>
      </c>
      <c r="BJ405" s="17" t="s">
        <v>130</v>
      </c>
      <c r="BK405" s="101">
        <f t="shared" si="144"/>
        <v>0</v>
      </c>
      <c r="BL405" s="17" t="s">
        <v>283</v>
      </c>
      <c r="BM405" s="17" t="s">
        <v>1021</v>
      </c>
    </row>
    <row r="406" spans="2:65" s="1" customFormat="1" ht="22.5" customHeight="1">
      <c r="B406" s="127"/>
      <c r="C406" s="163" t="s">
        <v>1022</v>
      </c>
      <c r="D406" s="163" t="s">
        <v>175</v>
      </c>
      <c r="E406" s="164" t="s">
        <v>1023</v>
      </c>
      <c r="F406" s="240" t="s">
        <v>1024</v>
      </c>
      <c r="G406" s="240"/>
      <c r="H406" s="240"/>
      <c r="I406" s="240"/>
      <c r="J406" s="165" t="s">
        <v>254</v>
      </c>
      <c r="K406" s="166">
        <v>2</v>
      </c>
      <c r="L406" s="241">
        <v>0</v>
      </c>
      <c r="M406" s="241"/>
      <c r="N406" s="242">
        <f t="shared" si="135"/>
        <v>0</v>
      </c>
      <c r="O406" s="239"/>
      <c r="P406" s="239"/>
      <c r="Q406" s="239"/>
      <c r="R406" s="130"/>
      <c r="T406" s="160" t="s">
        <v>5</v>
      </c>
      <c r="U406" s="43" t="s">
        <v>38</v>
      </c>
      <c r="V406" s="35"/>
      <c r="W406" s="161">
        <f t="shared" si="136"/>
        <v>0</v>
      </c>
      <c r="X406" s="161">
        <v>8.2400000000000008E-3</v>
      </c>
      <c r="Y406" s="161">
        <f t="shared" si="137"/>
        <v>1.6480000000000002E-2</v>
      </c>
      <c r="Z406" s="161">
        <v>0</v>
      </c>
      <c r="AA406" s="162">
        <f t="shared" si="138"/>
        <v>0</v>
      </c>
      <c r="AR406" s="17" t="s">
        <v>868</v>
      </c>
      <c r="AT406" s="17" t="s">
        <v>175</v>
      </c>
      <c r="AU406" s="17" t="s">
        <v>130</v>
      </c>
      <c r="AY406" s="17" t="s">
        <v>150</v>
      </c>
      <c r="BE406" s="101">
        <f t="shared" si="139"/>
        <v>0</v>
      </c>
      <c r="BF406" s="101">
        <f t="shared" si="140"/>
        <v>0</v>
      </c>
      <c r="BG406" s="101">
        <f t="shared" si="141"/>
        <v>0</v>
      </c>
      <c r="BH406" s="101">
        <f t="shared" si="142"/>
        <v>0</v>
      </c>
      <c r="BI406" s="101">
        <f t="shared" si="143"/>
        <v>0</v>
      </c>
      <c r="BJ406" s="17" t="s">
        <v>130</v>
      </c>
      <c r="BK406" s="101">
        <f t="shared" si="144"/>
        <v>0</v>
      </c>
      <c r="BL406" s="17" t="s">
        <v>283</v>
      </c>
      <c r="BM406" s="17" t="s">
        <v>1025</v>
      </c>
    </row>
    <row r="407" spans="2:65" s="1" customFormat="1" ht="22.5" customHeight="1">
      <c r="B407" s="127"/>
      <c r="C407" s="163" t="s">
        <v>1026</v>
      </c>
      <c r="D407" s="163" t="s">
        <v>175</v>
      </c>
      <c r="E407" s="164" t="s">
        <v>1027</v>
      </c>
      <c r="F407" s="240" t="s">
        <v>1028</v>
      </c>
      <c r="G407" s="240"/>
      <c r="H407" s="240"/>
      <c r="I407" s="240"/>
      <c r="J407" s="165" t="s">
        <v>254</v>
      </c>
      <c r="K407" s="166">
        <v>4</v>
      </c>
      <c r="L407" s="241">
        <v>0</v>
      </c>
      <c r="M407" s="241"/>
      <c r="N407" s="242">
        <f t="shared" si="135"/>
        <v>0</v>
      </c>
      <c r="O407" s="239"/>
      <c r="P407" s="239"/>
      <c r="Q407" s="239"/>
      <c r="R407" s="130"/>
      <c r="T407" s="160" t="s">
        <v>5</v>
      </c>
      <c r="U407" s="43" t="s">
        <v>38</v>
      </c>
      <c r="V407" s="35"/>
      <c r="W407" s="161">
        <f t="shared" si="136"/>
        <v>0</v>
      </c>
      <c r="X407" s="161">
        <v>3.8000000000000002E-4</v>
      </c>
      <c r="Y407" s="161">
        <f t="shared" si="137"/>
        <v>1.5200000000000001E-3</v>
      </c>
      <c r="Z407" s="161">
        <v>0</v>
      </c>
      <c r="AA407" s="162">
        <f t="shared" si="138"/>
        <v>0</v>
      </c>
      <c r="AR407" s="17" t="s">
        <v>868</v>
      </c>
      <c r="AT407" s="17" t="s">
        <v>175</v>
      </c>
      <c r="AU407" s="17" t="s">
        <v>130</v>
      </c>
      <c r="AY407" s="17" t="s">
        <v>150</v>
      </c>
      <c r="BE407" s="101">
        <f t="shared" si="139"/>
        <v>0</v>
      </c>
      <c r="BF407" s="101">
        <f t="shared" si="140"/>
        <v>0</v>
      </c>
      <c r="BG407" s="101">
        <f t="shared" si="141"/>
        <v>0</v>
      </c>
      <c r="BH407" s="101">
        <f t="shared" si="142"/>
        <v>0</v>
      </c>
      <c r="BI407" s="101">
        <f t="shared" si="143"/>
        <v>0</v>
      </c>
      <c r="BJ407" s="17" t="s">
        <v>130</v>
      </c>
      <c r="BK407" s="101">
        <f t="shared" si="144"/>
        <v>0</v>
      </c>
      <c r="BL407" s="17" t="s">
        <v>283</v>
      </c>
      <c r="BM407" s="17" t="s">
        <v>1029</v>
      </c>
    </row>
    <row r="408" spans="2:65" s="1" customFormat="1" ht="22.5" customHeight="1">
      <c r="B408" s="127"/>
      <c r="C408" s="163" t="s">
        <v>1030</v>
      </c>
      <c r="D408" s="163" t="s">
        <v>175</v>
      </c>
      <c r="E408" s="164" t="s">
        <v>1031</v>
      </c>
      <c r="F408" s="240" t="s">
        <v>1032</v>
      </c>
      <c r="G408" s="240"/>
      <c r="H408" s="240"/>
      <c r="I408" s="240"/>
      <c r="J408" s="165" t="s">
        <v>254</v>
      </c>
      <c r="K408" s="166">
        <v>8</v>
      </c>
      <c r="L408" s="241">
        <v>0</v>
      </c>
      <c r="M408" s="241"/>
      <c r="N408" s="242">
        <f t="shared" si="135"/>
        <v>0</v>
      </c>
      <c r="O408" s="239"/>
      <c r="P408" s="239"/>
      <c r="Q408" s="239"/>
      <c r="R408" s="130"/>
      <c r="T408" s="160" t="s">
        <v>5</v>
      </c>
      <c r="U408" s="43" t="s">
        <v>38</v>
      </c>
      <c r="V408" s="35"/>
      <c r="W408" s="161">
        <f t="shared" si="136"/>
        <v>0</v>
      </c>
      <c r="X408" s="161">
        <v>3.8125000000000002E-4</v>
      </c>
      <c r="Y408" s="161">
        <f t="shared" si="137"/>
        <v>3.0500000000000002E-3</v>
      </c>
      <c r="Z408" s="161">
        <v>0</v>
      </c>
      <c r="AA408" s="162">
        <f t="shared" si="138"/>
        <v>0</v>
      </c>
      <c r="AR408" s="17" t="s">
        <v>868</v>
      </c>
      <c r="AT408" s="17" t="s">
        <v>175</v>
      </c>
      <c r="AU408" s="17" t="s">
        <v>130</v>
      </c>
      <c r="AY408" s="17" t="s">
        <v>150</v>
      </c>
      <c r="BE408" s="101">
        <f t="shared" si="139"/>
        <v>0</v>
      </c>
      <c r="BF408" s="101">
        <f t="shared" si="140"/>
        <v>0</v>
      </c>
      <c r="BG408" s="101">
        <f t="shared" si="141"/>
        <v>0</v>
      </c>
      <c r="BH408" s="101">
        <f t="shared" si="142"/>
        <v>0</v>
      </c>
      <c r="BI408" s="101">
        <f t="shared" si="143"/>
        <v>0</v>
      </c>
      <c r="BJ408" s="17" t="s">
        <v>130</v>
      </c>
      <c r="BK408" s="101">
        <f t="shared" si="144"/>
        <v>0</v>
      </c>
      <c r="BL408" s="17" t="s">
        <v>283</v>
      </c>
      <c r="BM408" s="17" t="s">
        <v>1033</v>
      </c>
    </row>
    <row r="409" spans="2:65" s="1" customFormat="1" ht="22.5" customHeight="1">
      <c r="B409" s="127"/>
      <c r="C409" s="163" t="s">
        <v>1034</v>
      </c>
      <c r="D409" s="163" t="s">
        <v>175</v>
      </c>
      <c r="E409" s="164" t="s">
        <v>1035</v>
      </c>
      <c r="F409" s="240" t="s">
        <v>1036</v>
      </c>
      <c r="G409" s="240"/>
      <c r="H409" s="240"/>
      <c r="I409" s="240"/>
      <c r="J409" s="165" t="s">
        <v>254</v>
      </c>
      <c r="K409" s="166">
        <v>1</v>
      </c>
      <c r="L409" s="241">
        <v>0</v>
      </c>
      <c r="M409" s="241"/>
      <c r="N409" s="242">
        <f t="shared" si="135"/>
        <v>0</v>
      </c>
      <c r="O409" s="239"/>
      <c r="P409" s="239"/>
      <c r="Q409" s="239"/>
      <c r="R409" s="130"/>
      <c r="T409" s="160" t="s">
        <v>5</v>
      </c>
      <c r="U409" s="43" t="s">
        <v>38</v>
      </c>
      <c r="V409" s="35"/>
      <c r="W409" s="161">
        <f t="shared" si="136"/>
        <v>0</v>
      </c>
      <c r="X409" s="161">
        <v>3.8000000000000002E-4</v>
      </c>
      <c r="Y409" s="161">
        <f t="shared" si="137"/>
        <v>3.8000000000000002E-4</v>
      </c>
      <c r="Z409" s="161">
        <v>0</v>
      </c>
      <c r="AA409" s="162">
        <f t="shared" si="138"/>
        <v>0</v>
      </c>
      <c r="AR409" s="17" t="s">
        <v>868</v>
      </c>
      <c r="AT409" s="17" t="s">
        <v>175</v>
      </c>
      <c r="AU409" s="17" t="s">
        <v>130</v>
      </c>
      <c r="AY409" s="17" t="s">
        <v>150</v>
      </c>
      <c r="BE409" s="101">
        <f t="shared" si="139"/>
        <v>0</v>
      </c>
      <c r="BF409" s="101">
        <f t="shared" si="140"/>
        <v>0</v>
      </c>
      <c r="BG409" s="101">
        <f t="shared" si="141"/>
        <v>0</v>
      </c>
      <c r="BH409" s="101">
        <f t="shared" si="142"/>
        <v>0</v>
      </c>
      <c r="BI409" s="101">
        <f t="shared" si="143"/>
        <v>0</v>
      </c>
      <c r="BJ409" s="17" t="s">
        <v>130</v>
      </c>
      <c r="BK409" s="101">
        <f t="shared" si="144"/>
        <v>0</v>
      </c>
      <c r="BL409" s="17" t="s">
        <v>283</v>
      </c>
      <c r="BM409" s="17" t="s">
        <v>1037</v>
      </c>
    </row>
    <row r="410" spans="2:65" s="1" customFormat="1" ht="22.5" customHeight="1">
      <c r="B410" s="127"/>
      <c r="C410" s="163" t="s">
        <v>1038</v>
      </c>
      <c r="D410" s="163" t="s">
        <v>175</v>
      </c>
      <c r="E410" s="164" t="s">
        <v>1039</v>
      </c>
      <c r="F410" s="240" t="s">
        <v>1040</v>
      </c>
      <c r="G410" s="240"/>
      <c r="H410" s="240"/>
      <c r="I410" s="240"/>
      <c r="J410" s="165" t="s">
        <v>254</v>
      </c>
      <c r="K410" s="166">
        <v>1</v>
      </c>
      <c r="L410" s="241">
        <v>0</v>
      </c>
      <c r="M410" s="241"/>
      <c r="N410" s="242">
        <f t="shared" si="135"/>
        <v>0</v>
      </c>
      <c r="O410" s="239"/>
      <c r="P410" s="239"/>
      <c r="Q410" s="239"/>
      <c r="R410" s="130"/>
      <c r="T410" s="160" t="s">
        <v>5</v>
      </c>
      <c r="U410" s="43" t="s">
        <v>38</v>
      </c>
      <c r="V410" s="35"/>
      <c r="W410" s="161">
        <f t="shared" si="136"/>
        <v>0</v>
      </c>
      <c r="X410" s="161">
        <v>3.8000000000000002E-4</v>
      </c>
      <c r="Y410" s="161">
        <f t="shared" si="137"/>
        <v>3.8000000000000002E-4</v>
      </c>
      <c r="Z410" s="161">
        <v>0</v>
      </c>
      <c r="AA410" s="162">
        <f t="shared" si="138"/>
        <v>0</v>
      </c>
      <c r="AR410" s="17" t="s">
        <v>868</v>
      </c>
      <c r="AT410" s="17" t="s">
        <v>175</v>
      </c>
      <c r="AU410" s="17" t="s">
        <v>130</v>
      </c>
      <c r="AY410" s="17" t="s">
        <v>150</v>
      </c>
      <c r="BE410" s="101">
        <f t="shared" si="139"/>
        <v>0</v>
      </c>
      <c r="BF410" s="101">
        <f t="shared" si="140"/>
        <v>0</v>
      </c>
      <c r="BG410" s="101">
        <f t="shared" si="141"/>
        <v>0</v>
      </c>
      <c r="BH410" s="101">
        <f t="shared" si="142"/>
        <v>0</v>
      </c>
      <c r="BI410" s="101">
        <f t="shared" si="143"/>
        <v>0</v>
      </c>
      <c r="BJ410" s="17" t="s">
        <v>130</v>
      </c>
      <c r="BK410" s="101">
        <f t="shared" si="144"/>
        <v>0</v>
      </c>
      <c r="BL410" s="17" t="s">
        <v>283</v>
      </c>
      <c r="BM410" s="17" t="s">
        <v>1041</v>
      </c>
    </row>
    <row r="411" spans="2:65" s="1" customFormat="1" ht="22.5" customHeight="1">
      <c r="B411" s="127"/>
      <c r="C411" s="163" t="s">
        <v>1042</v>
      </c>
      <c r="D411" s="163" t="s">
        <v>175</v>
      </c>
      <c r="E411" s="164" t="s">
        <v>1043</v>
      </c>
      <c r="F411" s="240" t="s">
        <v>1044</v>
      </c>
      <c r="G411" s="240"/>
      <c r="H411" s="240"/>
      <c r="I411" s="240"/>
      <c r="J411" s="165" t="s">
        <v>254</v>
      </c>
      <c r="K411" s="166">
        <v>1</v>
      </c>
      <c r="L411" s="241">
        <v>0</v>
      </c>
      <c r="M411" s="241"/>
      <c r="N411" s="242">
        <f t="shared" si="135"/>
        <v>0</v>
      </c>
      <c r="O411" s="239"/>
      <c r="P411" s="239"/>
      <c r="Q411" s="239"/>
      <c r="R411" s="130"/>
      <c r="T411" s="160" t="s">
        <v>5</v>
      </c>
      <c r="U411" s="43" t="s">
        <v>38</v>
      </c>
      <c r="V411" s="35"/>
      <c r="W411" s="161">
        <f t="shared" si="136"/>
        <v>0</v>
      </c>
      <c r="X411" s="161">
        <v>3.8000000000000002E-4</v>
      </c>
      <c r="Y411" s="161">
        <f t="shared" si="137"/>
        <v>3.8000000000000002E-4</v>
      </c>
      <c r="Z411" s="161">
        <v>0</v>
      </c>
      <c r="AA411" s="162">
        <f t="shared" si="138"/>
        <v>0</v>
      </c>
      <c r="AR411" s="17" t="s">
        <v>868</v>
      </c>
      <c r="AT411" s="17" t="s">
        <v>175</v>
      </c>
      <c r="AU411" s="17" t="s">
        <v>130</v>
      </c>
      <c r="AY411" s="17" t="s">
        <v>150</v>
      </c>
      <c r="BE411" s="101">
        <f t="shared" si="139"/>
        <v>0</v>
      </c>
      <c r="BF411" s="101">
        <f t="shared" si="140"/>
        <v>0</v>
      </c>
      <c r="BG411" s="101">
        <f t="shared" si="141"/>
        <v>0</v>
      </c>
      <c r="BH411" s="101">
        <f t="shared" si="142"/>
        <v>0</v>
      </c>
      <c r="BI411" s="101">
        <f t="shared" si="143"/>
        <v>0</v>
      </c>
      <c r="BJ411" s="17" t="s">
        <v>130</v>
      </c>
      <c r="BK411" s="101">
        <f t="shared" si="144"/>
        <v>0</v>
      </c>
      <c r="BL411" s="17" t="s">
        <v>283</v>
      </c>
      <c r="BM411" s="17" t="s">
        <v>1045</v>
      </c>
    </row>
    <row r="412" spans="2:65" s="1" customFormat="1" ht="22.5" customHeight="1">
      <c r="B412" s="127"/>
      <c r="C412" s="163" t="s">
        <v>1046</v>
      </c>
      <c r="D412" s="163" t="s">
        <v>175</v>
      </c>
      <c r="E412" s="164" t="s">
        <v>1047</v>
      </c>
      <c r="F412" s="240" t="s">
        <v>1048</v>
      </c>
      <c r="G412" s="240"/>
      <c r="H412" s="240"/>
      <c r="I412" s="240"/>
      <c r="J412" s="165" t="s">
        <v>254</v>
      </c>
      <c r="K412" s="166">
        <v>2</v>
      </c>
      <c r="L412" s="241">
        <v>0</v>
      </c>
      <c r="M412" s="241"/>
      <c r="N412" s="242">
        <f t="shared" si="135"/>
        <v>0</v>
      </c>
      <c r="O412" s="239"/>
      <c r="P412" s="239"/>
      <c r="Q412" s="239"/>
      <c r="R412" s="130"/>
      <c r="T412" s="160" t="s">
        <v>5</v>
      </c>
      <c r="U412" s="43" t="s">
        <v>38</v>
      </c>
      <c r="V412" s="35"/>
      <c r="W412" s="161">
        <f t="shared" si="136"/>
        <v>0</v>
      </c>
      <c r="X412" s="161">
        <v>3.8000000000000002E-4</v>
      </c>
      <c r="Y412" s="161">
        <f t="shared" si="137"/>
        <v>7.6000000000000004E-4</v>
      </c>
      <c r="Z412" s="161">
        <v>0</v>
      </c>
      <c r="AA412" s="162">
        <f t="shared" si="138"/>
        <v>0</v>
      </c>
      <c r="AR412" s="17" t="s">
        <v>868</v>
      </c>
      <c r="AT412" s="17" t="s">
        <v>175</v>
      </c>
      <c r="AU412" s="17" t="s">
        <v>130</v>
      </c>
      <c r="AY412" s="17" t="s">
        <v>150</v>
      </c>
      <c r="BE412" s="101">
        <f t="shared" si="139"/>
        <v>0</v>
      </c>
      <c r="BF412" s="101">
        <f t="shared" si="140"/>
        <v>0</v>
      </c>
      <c r="BG412" s="101">
        <f t="shared" si="141"/>
        <v>0</v>
      </c>
      <c r="BH412" s="101">
        <f t="shared" si="142"/>
        <v>0</v>
      </c>
      <c r="BI412" s="101">
        <f t="shared" si="143"/>
        <v>0</v>
      </c>
      <c r="BJ412" s="17" t="s">
        <v>130</v>
      </c>
      <c r="BK412" s="101">
        <f t="shared" si="144"/>
        <v>0</v>
      </c>
      <c r="BL412" s="17" t="s">
        <v>283</v>
      </c>
      <c r="BM412" s="17" t="s">
        <v>1049</v>
      </c>
    </row>
    <row r="413" spans="2:65" s="1" customFormat="1" ht="22.5" customHeight="1">
      <c r="B413" s="127"/>
      <c r="C413" s="163" t="s">
        <v>1050</v>
      </c>
      <c r="D413" s="163" t="s">
        <v>175</v>
      </c>
      <c r="E413" s="164" t="s">
        <v>1051</v>
      </c>
      <c r="F413" s="240" t="s">
        <v>1052</v>
      </c>
      <c r="G413" s="240"/>
      <c r="H413" s="240"/>
      <c r="I413" s="240"/>
      <c r="J413" s="165" t="s">
        <v>254</v>
      </c>
      <c r="K413" s="166">
        <v>2</v>
      </c>
      <c r="L413" s="241">
        <v>0</v>
      </c>
      <c r="M413" s="241"/>
      <c r="N413" s="242">
        <f t="shared" si="135"/>
        <v>0</v>
      </c>
      <c r="O413" s="239"/>
      <c r="P413" s="239"/>
      <c r="Q413" s="239"/>
      <c r="R413" s="130"/>
      <c r="T413" s="160" t="s">
        <v>5</v>
      </c>
      <c r="U413" s="43" t="s">
        <v>38</v>
      </c>
      <c r="V413" s="35"/>
      <c r="W413" s="161">
        <f t="shared" si="136"/>
        <v>0</v>
      </c>
      <c r="X413" s="161">
        <v>3.8000000000000002E-4</v>
      </c>
      <c r="Y413" s="161">
        <f t="shared" si="137"/>
        <v>7.6000000000000004E-4</v>
      </c>
      <c r="Z413" s="161">
        <v>0</v>
      </c>
      <c r="AA413" s="162">
        <f t="shared" si="138"/>
        <v>0</v>
      </c>
      <c r="AR413" s="17" t="s">
        <v>868</v>
      </c>
      <c r="AT413" s="17" t="s">
        <v>175</v>
      </c>
      <c r="AU413" s="17" t="s">
        <v>130</v>
      </c>
      <c r="AY413" s="17" t="s">
        <v>150</v>
      </c>
      <c r="BE413" s="101">
        <f t="shared" si="139"/>
        <v>0</v>
      </c>
      <c r="BF413" s="101">
        <f t="shared" si="140"/>
        <v>0</v>
      </c>
      <c r="BG413" s="101">
        <f t="shared" si="141"/>
        <v>0</v>
      </c>
      <c r="BH413" s="101">
        <f t="shared" si="142"/>
        <v>0</v>
      </c>
      <c r="BI413" s="101">
        <f t="shared" si="143"/>
        <v>0</v>
      </c>
      <c r="BJ413" s="17" t="s">
        <v>130</v>
      </c>
      <c r="BK413" s="101">
        <f t="shared" si="144"/>
        <v>0</v>
      </c>
      <c r="BL413" s="17" t="s">
        <v>283</v>
      </c>
      <c r="BM413" s="17" t="s">
        <v>1053</v>
      </c>
    </row>
    <row r="414" spans="2:65" s="1" customFormat="1" ht="22.5" customHeight="1">
      <c r="B414" s="127"/>
      <c r="C414" s="163" t="s">
        <v>1054</v>
      </c>
      <c r="D414" s="163" t="s">
        <v>175</v>
      </c>
      <c r="E414" s="164" t="s">
        <v>1055</v>
      </c>
      <c r="F414" s="240" t="s">
        <v>1056</v>
      </c>
      <c r="G414" s="240"/>
      <c r="H414" s="240"/>
      <c r="I414" s="240"/>
      <c r="J414" s="165" t="s">
        <v>254</v>
      </c>
      <c r="K414" s="166">
        <v>1</v>
      </c>
      <c r="L414" s="241">
        <v>0</v>
      </c>
      <c r="M414" s="241"/>
      <c r="N414" s="242">
        <f t="shared" si="135"/>
        <v>0</v>
      </c>
      <c r="O414" s="239"/>
      <c r="P414" s="239"/>
      <c r="Q414" s="239"/>
      <c r="R414" s="130"/>
      <c r="T414" s="160" t="s">
        <v>5</v>
      </c>
      <c r="U414" s="43" t="s">
        <v>38</v>
      </c>
      <c r="V414" s="35"/>
      <c r="W414" s="161">
        <f t="shared" si="136"/>
        <v>0</v>
      </c>
      <c r="X414" s="161">
        <v>3.8000000000000002E-4</v>
      </c>
      <c r="Y414" s="161">
        <f t="shared" si="137"/>
        <v>3.8000000000000002E-4</v>
      </c>
      <c r="Z414" s="161">
        <v>0</v>
      </c>
      <c r="AA414" s="162">
        <f t="shared" si="138"/>
        <v>0</v>
      </c>
      <c r="AR414" s="17" t="s">
        <v>868</v>
      </c>
      <c r="AT414" s="17" t="s">
        <v>175</v>
      </c>
      <c r="AU414" s="17" t="s">
        <v>130</v>
      </c>
      <c r="AY414" s="17" t="s">
        <v>150</v>
      </c>
      <c r="BE414" s="101">
        <f t="shared" si="139"/>
        <v>0</v>
      </c>
      <c r="BF414" s="101">
        <f t="shared" si="140"/>
        <v>0</v>
      </c>
      <c r="BG414" s="101">
        <f t="shared" si="141"/>
        <v>0</v>
      </c>
      <c r="BH414" s="101">
        <f t="shared" si="142"/>
        <v>0</v>
      </c>
      <c r="BI414" s="101">
        <f t="shared" si="143"/>
        <v>0</v>
      </c>
      <c r="BJ414" s="17" t="s">
        <v>130</v>
      </c>
      <c r="BK414" s="101">
        <f t="shared" si="144"/>
        <v>0</v>
      </c>
      <c r="BL414" s="17" t="s">
        <v>283</v>
      </c>
      <c r="BM414" s="17" t="s">
        <v>1057</v>
      </c>
    </row>
    <row r="415" spans="2:65" s="1" customFormat="1" ht="31.5" customHeight="1">
      <c r="B415" s="127"/>
      <c r="C415" s="156" t="s">
        <v>1058</v>
      </c>
      <c r="D415" s="156" t="s">
        <v>151</v>
      </c>
      <c r="E415" s="157" t="s">
        <v>1059</v>
      </c>
      <c r="F415" s="237" t="s">
        <v>1060</v>
      </c>
      <c r="G415" s="237"/>
      <c r="H415" s="237"/>
      <c r="I415" s="237"/>
      <c r="J415" s="158" t="s">
        <v>254</v>
      </c>
      <c r="K415" s="159">
        <v>14</v>
      </c>
      <c r="L415" s="238">
        <v>0</v>
      </c>
      <c r="M415" s="238"/>
      <c r="N415" s="239">
        <f t="shared" si="135"/>
        <v>0</v>
      </c>
      <c r="O415" s="239"/>
      <c r="P415" s="239"/>
      <c r="Q415" s="239"/>
      <c r="R415" s="130"/>
      <c r="T415" s="160" t="s">
        <v>5</v>
      </c>
      <c r="U415" s="43" t="s">
        <v>38</v>
      </c>
      <c r="V415" s="35"/>
      <c r="W415" s="161">
        <f t="shared" si="136"/>
        <v>0</v>
      </c>
      <c r="X415" s="161">
        <v>0</v>
      </c>
      <c r="Y415" s="161">
        <f t="shared" si="137"/>
        <v>0</v>
      </c>
      <c r="Z415" s="161">
        <v>0</v>
      </c>
      <c r="AA415" s="162">
        <f t="shared" si="138"/>
        <v>0</v>
      </c>
      <c r="AR415" s="17" t="s">
        <v>283</v>
      </c>
      <c r="AT415" s="17" t="s">
        <v>151</v>
      </c>
      <c r="AU415" s="17" t="s">
        <v>130</v>
      </c>
      <c r="AY415" s="17" t="s">
        <v>150</v>
      </c>
      <c r="BE415" s="101">
        <f t="shared" si="139"/>
        <v>0</v>
      </c>
      <c r="BF415" s="101">
        <f t="shared" si="140"/>
        <v>0</v>
      </c>
      <c r="BG415" s="101">
        <f t="shared" si="141"/>
        <v>0</v>
      </c>
      <c r="BH415" s="101">
        <f t="shared" si="142"/>
        <v>0</v>
      </c>
      <c r="BI415" s="101">
        <f t="shared" si="143"/>
        <v>0</v>
      </c>
      <c r="BJ415" s="17" t="s">
        <v>130</v>
      </c>
      <c r="BK415" s="101">
        <f t="shared" si="144"/>
        <v>0</v>
      </c>
      <c r="BL415" s="17" t="s">
        <v>283</v>
      </c>
      <c r="BM415" s="17" t="s">
        <v>1061</v>
      </c>
    </row>
    <row r="416" spans="2:65" s="1" customFormat="1" ht="22.5" customHeight="1">
      <c r="B416" s="127"/>
      <c r="C416" s="163" t="s">
        <v>1062</v>
      </c>
      <c r="D416" s="163" t="s">
        <v>175</v>
      </c>
      <c r="E416" s="164" t="s">
        <v>1063</v>
      </c>
      <c r="F416" s="240" t="s">
        <v>1064</v>
      </c>
      <c r="G416" s="240"/>
      <c r="H416" s="240"/>
      <c r="I416" s="240"/>
      <c r="J416" s="165" t="s">
        <v>254</v>
      </c>
      <c r="K416" s="166">
        <v>14</v>
      </c>
      <c r="L416" s="241">
        <v>0</v>
      </c>
      <c r="M416" s="241"/>
      <c r="N416" s="242">
        <f t="shared" si="135"/>
        <v>0</v>
      </c>
      <c r="O416" s="239"/>
      <c r="P416" s="239"/>
      <c r="Q416" s="239"/>
      <c r="R416" s="130"/>
      <c r="T416" s="160" t="s">
        <v>5</v>
      </c>
      <c r="U416" s="43" t="s">
        <v>38</v>
      </c>
      <c r="V416" s="35"/>
      <c r="W416" s="161">
        <f t="shared" si="136"/>
        <v>0</v>
      </c>
      <c r="X416" s="161">
        <v>4.8999999999999998E-4</v>
      </c>
      <c r="Y416" s="161">
        <f t="shared" si="137"/>
        <v>6.8599999999999998E-3</v>
      </c>
      <c r="Z416" s="161">
        <v>0</v>
      </c>
      <c r="AA416" s="162">
        <f t="shared" si="138"/>
        <v>0</v>
      </c>
      <c r="AR416" s="17" t="s">
        <v>868</v>
      </c>
      <c r="AT416" s="17" t="s">
        <v>175</v>
      </c>
      <c r="AU416" s="17" t="s">
        <v>130</v>
      </c>
      <c r="AY416" s="17" t="s">
        <v>150</v>
      </c>
      <c r="BE416" s="101">
        <f t="shared" si="139"/>
        <v>0</v>
      </c>
      <c r="BF416" s="101">
        <f t="shared" si="140"/>
        <v>0</v>
      </c>
      <c r="BG416" s="101">
        <f t="shared" si="141"/>
        <v>0</v>
      </c>
      <c r="BH416" s="101">
        <f t="shared" si="142"/>
        <v>0</v>
      </c>
      <c r="BI416" s="101">
        <f t="shared" si="143"/>
        <v>0</v>
      </c>
      <c r="BJ416" s="17" t="s">
        <v>130</v>
      </c>
      <c r="BK416" s="101">
        <f t="shared" si="144"/>
        <v>0</v>
      </c>
      <c r="BL416" s="17" t="s">
        <v>283</v>
      </c>
      <c r="BM416" s="17" t="s">
        <v>1065</v>
      </c>
    </row>
    <row r="417" spans="2:65" s="1" customFormat="1" ht="22.5" customHeight="1">
      <c r="B417" s="127"/>
      <c r="C417" s="156" t="s">
        <v>1066</v>
      </c>
      <c r="D417" s="156" t="s">
        <v>151</v>
      </c>
      <c r="E417" s="157" t="s">
        <v>1067</v>
      </c>
      <c r="F417" s="237" t="s">
        <v>1068</v>
      </c>
      <c r="G417" s="237"/>
      <c r="H417" s="237"/>
      <c r="I417" s="237"/>
      <c r="J417" s="158" t="s">
        <v>254</v>
      </c>
      <c r="K417" s="159">
        <v>14</v>
      </c>
      <c r="L417" s="238">
        <v>0</v>
      </c>
      <c r="M417" s="238"/>
      <c r="N417" s="239">
        <f t="shared" si="135"/>
        <v>0</v>
      </c>
      <c r="O417" s="239"/>
      <c r="P417" s="239"/>
      <c r="Q417" s="239"/>
      <c r="R417" s="130"/>
      <c r="T417" s="160" t="s">
        <v>5</v>
      </c>
      <c r="U417" s="43" t="s">
        <v>38</v>
      </c>
      <c r="V417" s="35"/>
      <c r="W417" s="161">
        <f t="shared" si="136"/>
        <v>0</v>
      </c>
      <c r="X417" s="161">
        <v>0</v>
      </c>
      <c r="Y417" s="161">
        <f t="shared" si="137"/>
        <v>0</v>
      </c>
      <c r="Z417" s="161">
        <v>0</v>
      </c>
      <c r="AA417" s="162">
        <f t="shared" si="138"/>
        <v>0</v>
      </c>
      <c r="AR417" s="17" t="s">
        <v>283</v>
      </c>
      <c r="AT417" s="17" t="s">
        <v>151</v>
      </c>
      <c r="AU417" s="17" t="s">
        <v>130</v>
      </c>
      <c r="AY417" s="17" t="s">
        <v>150</v>
      </c>
      <c r="BE417" s="101">
        <f t="shared" si="139"/>
        <v>0</v>
      </c>
      <c r="BF417" s="101">
        <f t="shared" si="140"/>
        <v>0</v>
      </c>
      <c r="BG417" s="101">
        <f t="shared" si="141"/>
        <v>0</v>
      </c>
      <c r="BH417" s="101">
        <f t="shared" si="142"/>
        <v>0</v>
      </c>
      <c r="BI417" s="101">
        <f t="shared" si="143"/>
        <v>0</v>
      </c>
      <c r="BJ417" s="17" t="s">
        <v>130</v>
      </c>
      <c r="BK417" s="101">
        <f t="shared" si="144"/>
        <v>0</v>
      </c>
      <c r="BL417" s="17" t="s">
        <v>283</v>
      </c>
      <c r="BM417" s="17" t="s">
        <v>1069</v>
      </c>
    </row>
    <row r="418" spans="2:65" s="1" customFormat="1" ht="22.5" customHeight="1">
      <c r="B418" s="127"/>
      <c r="C418" s="163" t="s">
        <v>1070</v>
      </c>
      <c r="D418" s="163" t="s">
        <v>175</v>
      </c>
      <c r="E418" s="164" t="s">
        <v>1071</v>
      </c>
      <c r="F418" s="240" t="s">
        <v>1072</v>
      </c>
      <c r="G418" s="240"/>
      <c r="H418" s="240"/>
      <c r="I418" s="240"/>
      <c r="J418" s="165" t="s">
        <v>254</v>
      </c>
      <c r="K418" s="166">
        <v>28</v>
      </c>
      <c r="L418" s="241">
        <v>0</v>
      </c>
      <c r="M418" s="241"/>
      <c r="N418" s="242">
        <f t="shared" si="135"/>
        <v>0</v>
      </c>
      <c r="O418" s="239"/>
      <c r="P418" s="239"/>
      <c r="Q418" s="239"/>
      <c r="R418" s="130"/>
      <c r="T418" s="160" t="s">
        <v>5</v>
      </c>
      <c r="U418" s="43" t="s">
        <v>38</v>
      </c>
      <c r="V418" s="35"/>
      <c r="W418" s="161">
        <f t="shared" si="136"/>
        <v>0</v>
      </c>
      <c r="X418" s="161">
        <v>2.7464285714285698E-4</v>
      </c>
      <c r="Y418" s="161">
        <f t="shared" si="137"/>
        <v>7.6899999999999955E-3</v>
      </c>
      <c r="Z418" s="161">
        <v>0</v>
      </c>
      <c r="AA418" s="162">
        <f t="shared" si="138"/>
        <v>0</v>
      </c>
      <c r="AR418" s="17" t="s">
        <v>868</v>
      </c>
      <c r="AT418" s="17" t="s">
        <v>175</v>
      </c>
      <c r="AU418" s="17" t="s">
        <v>130</v>
      </c>
      <c r="AY418" s="17" t="s">
        <v>150</v>
      </c>
      <c r="BE418" s="101">
        <f t="shared" si="139"/>
        <v>0</v>
      </c>
      <c r="BF418" s="101">
        <f t="shared" si="140"/>
        <v>0</v>
      </c>
      <c r="BG418" s="101">
        <f t="shared" si="141"/>
        <v>0</v>
      </c>
      <c r="BH418" s="101">
        <f t="shared" si="142"/>
        <v>0</v>
      </c>
      <c r="BI418" s="101">
        <f t="shared" si="143"/>
        <v>0</v>
      </c>
      <c r="BJ418" s="17" t="s">
        <v>130</v>
      </c>
      <c r="BK418" s="101">
        <f t="shared" si="144"/>
        <v>0</v>
      </c>
      <c r="BL418" s="17" t="s">
        <v>283</v>
      </c>
      <c r="BM418" s="17" t="s">
        <v>1073</v>
      </c>
    </row>
    <row r="419" spans="2:65" s="1" customFormat="1" ht="22.5" customHeight="1">
      <c r="B419" s="127"/>
      <c r="C419" s="163" t="s">
        <v>868</v>
      </c>
      <c r="D419" s="163" t="s">
        <v>175</v>
      </c>
      <c r="E419" s="164" t="s">
        <v>1074</v>
      </c>
      <c r="F419" s="240" t="s">
        <v>1075</v>
      </c>
      <c r="G419" s="240"/>
      <c r="H419" s="240"/>
      <c r="I419" s="240"/>
      <c r="J419" s="165" t="s">
        <v>254</v>
      </c>
      <c r="K419" s="166">
        <v>14</v>
      </c>
      <c r="L419" s="241">
        <v>0</v>
      </c>
      <c r="M419" s="241"/>
      <c r="N419" s="242">
        <f t="shared" si="135"/>
        <v>0</v>
      </c>
      <c r="O419" s="239"/>
      <c r="P419" s="239"/>
      <c r="Q419" s="239"/>
      <c r="R419" s="130"/>
      <c r="T419" s="160" t="s">
        <v>5</v>
      </c>
      <c r="U419" s="43" t="s">
        <v>38</v>
      </c>
      <c r="V419" s="35"/>
      <c r="W419" s="161">
        <f t="shared" si="136"/>
        <v>0</v>
      </c>
      <c r="X419" s="161">
        <v>3.2128571428571401E-3</v>
      </c>
      <c r="Y419" s="161">
        <f t="shared" si="137"/>
        <v>4.4979999999999964E-2</v>
      </c>
      <c r="Z419" s="161">
        <v>0</v>
      </c>
      <c r="AA419" s="162">
        <f t="shared" si="138"/>
        <v>0</v>
      </c>
      <c r="AR419" s="17" t="s">
        <v>868</v>
      </c>
      <c r="AT419" s="17" t="s">
        <v>175</v>
      </c>
      <c r="AU419" s="17" t="s">
        <v>130</v>
      </c>
      <c r="AY419" s="17" t="s">
        <v>150</v>
      </c>
      <c r="BE419" s="101">
        <f t="shared" si="139"/>
        <v>0</v>
      </c>
      <c r="BF419" s="101">
        <f t="shared" si="140"/>
        <v>0</v>
      </c>
      <c r="BG419" s="101">
        <f t="shared" si="141"/>
        <v>0</v>
      </c>
      <c r="BH419" s="101">
        <f t="shared" si="142"/>
        <v>0</v>
      </c>
      <c r="BI419" s="101">
        <f t="shared" si="143"/>
        <v>0</v>
      </c>
      <c r="BJ419" s="17" t="s">
        <v>130</v>
      </c>
      <c r="BK419" s="101">
        <f t="shared" si="144"/>
        <v>0</v>
      </c>
      <c r="BL419" s="17" t="s">
        <v>283</v>
      </c>
      <c r="BM419" s="17" t="s">
        <v>1076</v>
      </c>
    </row>
    <row r="420" spans="2:65" s="1" customFormat="1" ht="31.5" customHeight="1">
      <c r="B420" s="127"/>
      <c r="C420" s="156" t="s">
        <v>1077</v>
      </c>
      <c r="D420" s="156" t="s">
        <v>151</v>
      </c>
      <c r="E420" s="157" t="s">
        <v>1078</v>
      </c>
      <c r="F420" s="237" t="s">
        <v>1079</v>
      </c>
      <c r="G420" s="237"/>
      <c r="H420" s="237"/>
      <c r="I420" s="237"/>
      <c r="J420" s="158" t="s">
        <v>254</v>
      </c>
      <c r="K420" s="159">
        <v>14</v>
      </c>
      <c r="L420" s="238">
        <v>0</v>
      </c>
      <c r="M420" s="238"/>
      <c r="N420" s="239">
        <f t="shared" si="135"/>
        <v>0</v>
      </c>
      <c r="O420" s="239"/>
      <c r="P420" s="239"/>
      <c r="Q420" s="239"/>
      <c r="R420" s="130"/>
      <c r="T420" s="160" t="s">
        <v>5</v>
      </c>
      <c r="U420" s="43" t="s">
        <v>38</v>
      </c>
      <c r="V420" s="35"/>
      <c r="W420" s="161">
        <f t="shared" si="136"/>
        <v>0</v>
      </c>
      <c r="X420" s="161">
        <v>0</v>
      </c>
      <c r="Y420" s="161">
        <f t="shared" si="137"/>
        <v>0</v>
      </c>
      <c r="Z420" s="161">
        <v>0</v>
      </c>
      <c r="AA420" s="162">
        <f t="shared" si="138"/>
        <v>0</v>
      </c>
      <c r="AR420" s="17" t="s">
        <v>283</v>
      </c>
      <c r="AT420" s="17" t="s">
        <v>151</v>
      </c>
      <c r="AU420" s="17" t="s">
        <v>130</v>
      </c>
      <c r="AY420" s="17" t="s">
        <v>150</v>
      </c>
      <c r="BE420" s="101">
        <f t="shared" si="139"/>
        <v>0</v>
      </c>
      <c r="BF420" s="101">
        <f t="shared" si="140"/>
        <v>0</v>
      </c>
      <c r="BG420" s="101">
        <f t="shared" si="141"/>
        <v>0</v>
      </c>
      <c r="BH420" s="101">
        <f t="shared" si="142"/>
        <v>0</v>
      </c>
      <c r="BI420" s="101">
        <f t="shared" si="143"/>
        <v>0</v>
      </c>
      <c r="BJ420" s="17" t="s">
        <v>130</v>
      </c>
      <c r="BK420" s="101">
        <f t="shared" si="144"/>
        <v>0</v>
      </c>
      <c r="BL420" s="17" t="s">
        <v>283</v>
      </c>
      <c r="BM420" s="17" t="s">
        <v>1080</v>
      </c>
    </row>
    <row r="421" spans="2:65" s="1" customFormat="1" ht="22.5" customHeight="1">
      <c r="B421" s="127"/>
      <c r="C421" s="163" t="s">
        <v>1081</v>
      </c>
      <c r="D421" s="163" t="s">
        <v>175</v>
      </c>
      <c r="E421" s="164" t="s">
        <v>1082</v>
      </c>
      <c r="F421" s="240" t="s">
        <v>1083</v>
      </c>
      <c r="G421" s="240"/>
      <c r="H421" s="240"/>
      <c r="I421" s="240"/>
      <c r="J421" s="165" t="s">
        <v>254</v>
      </c>
      <c r="K421" s="166">
        <v>14</v>
      </c>
      <c r="L421" s="241">
        <v>0</v>
      </c>
      <c r="M421" s="241"/>
      <c r="N421" s="242">
        <f t="shared" si="135"/>
        <v>0</v>
      </c>
      <c r="O421" s="239"/>
      <c r="P421" s="239"/>
      <c r="Q421" s="239"/>
      <c r="R421" s="130"/>
      <c r="T421" s="160" t="s">
        <v>5</v>
      </c>
      <c r="U421" s="43" t="s">
        <v>38</v>
      </c>
      <c r="V421" s="35"/>
      <c r="W421" s="161">
        <f t="shared" si="136"/>
        <v>0</v>
      </c>
      <c r="X421" s="161">
        <v>1.4999999999999999E-4</v>
      </c>
      <c r="Y421" s="161">
        <f t="shared" si="137"/>
        <v>2.0999999999999999E-3</v>
      </c>
      <c r="Z421" s="161">
        <v>0</v>
      </c>
      <c r="AA421" s="162">
        <f t="shared" si="138"/>
        <v>0</v>
      </c>
      <c r="AR421" s="17" t="s">
        <v>868</v>
      </c>
      <c r="AT421" s="17" t="s">
        <v>175</v>
      </c>
      <c r="AU421" s="17" t="s">
        <v>130</v>
      </c>
      <c r="AY421" s="17" t="s">
        <v>150</v>
      </c>
      <c r="BE421" s="101">
        <f t="shared" si="139"/>
        <v>0</v>
      </c>
      <c r="BF421" s="101">
        <f t="shared" si="140"/>
        <v>0</v>
      </c>
      <c r="BG421" s="101">
        <f t="shared" si="141"/>
        <v>0</v>
      </c>
      <c r="BH421" s="101">
        <f t="shared" si="142"/>
        <v>0</v>
      </c>
      <c r="BI421" s="101">
        <f t="shared" si="143"/>
        <v>0</v>
      </c>
      <c r="BJ421" s="17" t="s">
        <v>130</v>
      </c>
      <c r="BK421" s="101">
        <f t="shared" si="144"/>
        <v>0</v>
      </c>
      <c r="BL421" s="17" t="s">
        <v>283</v>
      </c>
      <c r="BM421" s="17" t="s">
        <v>1084</v>
      </c>
    </row>
    <row r="422" spans="2:65" s="1" customFormat="1" ht="22.5" customHeight="1">
      <c r="B422" s="127"/>
      <c r="C422" s="156" t="s">
        <v>1085</v>
      </c>
      <c r="D422" s="156" t="s">
        <v>151</v>
      </c>
      <c r="E422" s="157" t="s">
        <v>1086</v>
      </c>
      <c r="F422" s="237" t="s">
        <v>1087</v>
      </c>
      <c r="G422" s="237"/>
      <c r="H422" s="237"/>
      <c r="I422" s="237"/>
      <c r="J422" s="158" t="s">
        <v>254</v>
      </c>
      <c r="K422" s="159">
        <v>10</v>
      </c>
      <c r="L422" s="238">
        <v>0</v>
      </c>
      <c r="M422" s="238"/>
      <c r="N422" s="239">
        <f t="shared" ref="N422:N427" si="145">ROUND(L422*K422,2)</f>
        <v>0</v>
      </c>
      <c r="O422" s="239"/>
      <c r="P422" s="239"/>
      <c r="Q422" s="239"/>
      <c r="R422" s="130"/>
      <c r="T422" s="160" t="s">
        <v>5</v>
      </c>
      <c r="U422" s="43" t="s">
        <v>38</v>
      </c>
      <c r="V422" s="35"/>
      <c r="W422" s="161">
        <f t="shared" ref="W422:W427" si="146">V422*K422</f>
        <v>0</v>
      </c>
      <c r="X422" s="161">
        <v>0</v>
      </c>
      <c r="Y422" s="161">
        <f t="shared" ref="Y422:Y427" si="147">X422*K422</f>
        <v>0</v>
      </c>
      <c r="Z422" s="161">
        <v>0</v>
      </c>
      <c r="AA422" s="162">
        <f t="shared" ref="AA422:AA427" si="148">Z422*K422</f>
        <v>0</v>
      </c>
      <c r="AR422" s="17" t="s">
        <v>283</v>
      </c>
      <c r="AT422" s="17" t="s">
        <v>151</v>
      </c>
      <c r="AU422" s="17" t="s">
        <v>130</v>
      </c>
      <c r="AY422" s="17" t="s">
        <v>150</v>
      </c>
      <c r="BE422" s="101">
        <f t="shared" ref="BE422:BE427" si="149">IF(U422="základná",N422,0)</f>
        <v>0</v>
      </c>
      <c r="BF422" s="101">
        <f t="shared" ref="BF422:BF427" si="150">IF(U422="znížená",N422,0)</f>
        <v>0</v>
      </c>
      <c r="BG422" s="101">
        <f t="shared" ref="BG422:BG427" si="151">IF(U422="zákl. prenesená",N422,0)</f>
        <v>0</v>
      </c>
      <c r="BH422" s="101">
        <f t="shared" ref="BH422:BH427" si="152">IF(U422="zníž. prenesená",N422,0)</f>
        <v>0</v>
      </c>
      <c r="BI422" s="101">
        <f t="shared" ref="BI422:BI427" si="153">IF(U422="nulová",N422,0)</f>
        <v>0</v>
      </c>
      <c r="BJ422" s="17" t="s">
        <v>130</v>
      </c>
      <c r="BK422" s="101">
        <f t="shared" ref="BK422:BK427" si="154">ROUND(L422*K422,2)</f>
        <v>0</v>
      </c>
      <c r="BL422" s="17" t="s">
        <v>283</v>
      </c>
      <c r="BM422" s="17" t="s">
        <v>1088</v>
      </c>
    </row>
    <row r="423" spans="2:65" s="1" customFormat="1" ht="22.5" customHeight="1">
      <c r="B423" s="127"/>
      <c r="C423" s="156" t="s">
        <v>1089</v>
      </c>
      <c r="D423" s="156" t="s">
        <v>151</v>
      </c>
      <c r="E423" s="157" t="s">
        <v>1090</v>
      </c>
      <c r="F423" s="237" t="s">
        <v>1091</v>
      </c>
      <c r="G423" s="237"/>
      <c r="H423" s="237"/>
      <c r="I423" s="237"/>
      <c r="J423" s="158" t="s">
        <v>254</v>
      </c>
      <c r="K423" s="159">
        <v>29</v>
      </c>
      <c r="L423" s="238">
        <v>0</v>
      </c>
      <c r="M423" s="238"/>
      <c r="N423" s="239">
        <f t="shared" si="145"/>
        <v>0</v>
      </c>
      <c r="O423" s="239"/>
      <c r="P423" s="239"/>
      <c r="Q423" s="239"/>
      <c r="R423" s="130"/>
      <c r="T423" s="160" t="s">
        <v>5</v>
      </c>
      <c r="U423" s="43" t="s">
        <v>38</v>
      </c>
      <c r="V423" s="35"/>
      <c r="W423" s="161">
        <f t="shared" si="146"/>
        <v>0</v>
      </c>
      <c r="X423" s="161">
        <v>0</v>
      </c>
      <c r="Y423" s="161">
        <f t="shared" si="147"/>
        <v>0</v>
      </c>
      <c r="Z423" s="161">
        <v>0</v>
      </c>
      <c r="AA423" s="162">
        <f t="shared" si="148"/>
        <v>0</v>
      </c>
      <c r="AR423" s="17" t="s">
        <v>283</v>
      </c>
      <c r="AT423" s="17" t="s">
        <v>151</v>
      </c>
      <c r="AU423" s="17" t="s">
        <v>130</v>
      </c>
      <c r="AY423" s="17" t="s">
        <v>150</v>
      </c>
      <c r="BE423" s="101">
        <f t="shared" si="149"/>
        <v>0</v>
      </c>
      <c r="BF423" s="101">
        <f t="shared" si="150"/>
        <v>0</v>
      </c>
      <c r="BG423" s="101">
        <f t="shared" si="151"/>
        <v>0</v>
      </c>
      <c r="BH423" s="101">
        <f t="shared" si="152"/>
        <v>0</v>
      </c>
      <c r="BI423" s="101">
        <f t="shared" si="153"/>
        <v>0</v>
      </c>
      <c r="BJ423" s="17" t="s">
        <v>130</v>
      </c>
      <c r="BK423" s="101">
        <f t="shared" si="154"/>
        <v>0</v>
      </c>
      <c r="BL423" s="17" t="s">
        <v>283</v>
      </c>
      <c r="BM423" s="17" t="s">
        <v>1092</v>
      </c>
    </row>
    <row r="424" spans="2:65" s="1" customFormat="1" ht="22.5" customHeight="1">
      <c r="B424" s="127"/>
      <c r="C424" s="156" t="s">
        <v>1093</v>
      </c>
      <c r="D424" s="156" t="s">
        <v>151</v>
      </c>
      <c r="E424" s="157" t="s">
        <v>1094</v>
      </c>
      <c r="F424" s="237" t="s">
        <v>1095</v>
      </c>
      <c r="G424" s="237"/>
      <c r="H424" s="237"/>
      <c r="I424" s="237"/>
      <c r="J424" s="158" t="s">
        <v>358</v>
      </c>
      <c r="K424" s="167">
        <v>0</v>
      </c>
      <c r="L424" s="238">
        <v>0</v>
      </c>
      <c r="M424" s="238"/>
      <c r="N424" s="239">
        <f t="shared" si="145"/>
        <v>0</v>
      </c>
      <c r="O424" s="239"/>
      <c r="P424" s="239"/>
      <c r="Q424" s="239"/>
      <c r="R424" s="130"/>
      <c r="T424" s="160" t="s">
        <v>5</v>
      </c>
      <c r="U424" s="43" t="s">
        <v>38</v>
      </c>
      <c r="V424" s="35"/>
      <c r="W424" s="161">
        <f t="shared" si="146"/>
        <v>0</v>
      </c>
      <c r="X424" s="161">
        <v>0</v>
      </c>
      <c r="Y424" s="161">
        <f t="shared" si="147"/>
        <v>0</v>
      </c>
      <c r="Z424" s="161">
        <v>0</v>
      </c>
      <c r="AA424" s="162">
        <f t="shared" si="148"/>
        <v>0</v>
      </c>
      <c r="AR424" s="17" t="s">
        <v>283</v>
      </c>
      <c r="AT424" s="17" t="s">
        <v>151</v>
      </c>
      <c r="AU424" s="17" t="s">
        <v>130</v>
      </c>
      <c r="AY424" s="17" t="s">
        <v>150</v>
      </c>
      <c r="BE424" s="101">
        <f t="shared" si="149"/>
        <v>0</v>
      </c>
      <c r="BF424" s="101">
        <f t="shared" si="150"/>
        <v>0</v>
      </c>
      <c r="BG424" s="101">
        <f t="shared" si="151"/>
        <v>0</v>
      </c>
      <c r="BH424" s="101">
        <f t="shared" si="152"/>
        <v>0</v>
      </c>
      <c r="BI424" s="101">
        <f t="shared" si="153"/>
        <v>0</v>
      </c>
      <c r="BJ424" s="17" t="s">
        <v>130</v>
      </c>
      <c r="BK424" s="101">
        <f t="shared" si="154"/>
        <v>0</v>
      </c>
      <c r="BL424" s="17" t="s">
        <v>283</v>
      </c>
      <c r="BM424" s="17" t="s">
        <v>1096</v>
      </c>
    </row>
    <row r="425" spans="2:65" s="1" customFormat="1" ht="22.5" customHeight="1">
      <c r="B425" s="127"/>
      <c r="C425" s="156" t="s">
        <v>1097</v>
      </c>
      <c r="D425" s="156" t="s">
        <v>151</v>
      </c>
      <c r="E425" s="157" t="s">
        <v>1098</v>
      </c>
      <c r="F425" s="237" t="s">
        <v>1099</v>
      </c>
      <c r="G425" s="237"/>
      <c r="H425" s="237"/>
      <c r="I425" s="237"/>
      <c r="J425" s="158" t="s">
        <v>358</v>
      </c>
      <c r="K425" s="167">
        <v>0</v>
      </c>
      <c r="L425" s="238">
        <v>0</v>
      </c>
      <c r="M425" s="238"/>
      <c r="N425" s="239">
        <f t="shared" si="145"/>
        <v>0</v>
      </c>
      <c r="O425" s="239"/>
      <c r="P425" s="239"/>
      <c r="Q425" s="239"/>
      <c r="R425" s="130"/>
      <c r="T425" s="160" t="s">
        <v>5</v>
      </c>
      <c r="U425" s="43" t="s">
        <v>38</v>
      </c>
      <c r="V425" s="35"/>
      <c r="W425" s="161">
        <f t="shared" si="146"/>
        <v>0</v>
      </c>
      <c r="X425" s="161">
        <v>0</v>
      </c>
      <c r="Y425" s="161">
        <f t="shared" si="147"/>
        <v>0</v>
      </c>
      <c r="Z425" s="161">
        <v>0</v>
      </c>
      <c r="AA425" s="162">
        <f t="shared" si="148"/>
        <v>0</v>
      </c>
      <c r="AR425" s="17" t="s">
        <v>283</v>
      </c>
      <c r="AT425" s="17" t="s">
        <v>151</v>
      </c>
      <c r="AU425" s="17" t="s">
        <v>130</v>
      </c>
      <c r="AY425" s="17" t="s">
        <v>150</v>
      </c>
      <c r="BE425" s="101">
        <f t="shared" si="149"/>
        <v>0</v>
      </c>
      <c r="BF425" s="101">
        <f t="shared" si="150"/>
        <v>0</v>
      </c>
      <c r="BG425" s="101">
        <f t="shared" si="151"/>
        <v>0</v>
      </c>
      <c r="BH425" s="101">
        <f t="shared" si="152"/>
        <v>0</v>
      </c>
      <c r="BI425" s="101">
        <f t="shared" si="153"/>
        <v>0</v>
      </c>
      <c r="BJ425" s="17" t="s">
        <v>130</v>
      </c>
      <c r="BK425" s="101">
        <f t="shared" si="154"/>
        <v>0</v>
      </c>
      <c r="BL425" s="17" t="s">
        <v>283</v>
      </c>
      <c r="BM425" s="17" t="s">
        <v>1100</v>
      </c>
    </row>
    <row r="426" spans="2:65" s="1" customFormat="1" ht="22.5" customHeight="1">
      <c r="B426" s="127"/>
      <c r="C426" s="156" t="s">
        <v>1101</v>
      </c>
      <c r="D426" s="156" t="s">
        <v>151</v>
      </c>
      <c r="E426" s="157" t="s">
        <v>1102</v>
      </c>
      <c r="F426" s="237" t="s">
        <v>1103</v>
      </c>
      <c r="G426" s="237"/>
      <c r="H426" s="237"/>
      <c r="I426" s="237"/>
      <c r="J426" s="158" t="s">
        <v>394</v>
      </c>
      <c r="K426" s="159">
        <v>1</v>
      </c>
      <c r="L426" s="238">
        <v>0</v>
      </c>
      <c r="M426" s="238"/>
      <c r="N426" s="239">
        <f t="shared" si="145"/>
        <v>0</v>
      </c>
      <c r="O426" s="239"/>
      <c r="P426" s="239"/>
      <c r="Q426" s="239"/>
      <c r="R426" s="130"/>
      <c r="T426" s="160" t="s">
        <v>5</v>
      </c>
      <c r="U426" s="43" t="s">
        <v>38</v>
      </c>
      <c r="V426" s="35"/>
      <c r="W426" s="161">
        <f t="shared" si="146"/>
        <v>0</v>
      </c>
      <c r="X426" s="161">
        <v>0</v>
      </c>
      <c r="Y426" s="161">
        <f t="shared" si="147"/>
        <v>0</v>
      </c>
      <c r="Z426" s="161">
        <v>0</v>
      </c>
      <c r="AA426" s="162">
        <f t="shared" si="148"/>
        <v>0</v>
      </c>
      <c r="AR426" s="17" t="s">
        <v>283</v>
      </c>
      <c r="AT426" s="17" t="s">
        <v>151</v>
      </c>
      <c r="AU426" s="17" t="s">
        <v>130</v>
      </c>
      <c r="AY426" s="17" t="s">
        <v>150</v>
      </c>
      <c r="BE426" s="101">
        <f t="shared" si="149"/>
        <v>0</v>
      </c>
      <c r="BF426" s="101">
        <f t="shared" si="150"/>
        <v>0</v>
      </c>
      <c r="BG426" s="101">
        <f t="shared" si="151"/>
        <v>0</v>
      </c>
      <c r="BH426" s="101">
        <f t="shared" si="152"/>
        <v>0</v>
      </c>
      <c r="BI426" s="101">
        <f t="shared" si="153"/>
        <v>0</v>
      </c>
      <c r="BJ426" s="17" t="s">
        <v>130</v>
      </c>
      <c r="BK426" s="101">
        <f t="shared" si="154"/>
        <v>0</v>
      </c>
      <c r="BL426" s="17" t="s">
        <v>283</v>
      </c>
      <c r="BM426" s="17" t="s">
        <v>1104</v>
      </c>
    </row>
    <row r="427" spans="2:65" s="1" customFormat="1" ht="22.5" customHeight="1">
      <c r="B427" s="127"/>
      <c r="C427" s="156" t="s">
        <v>1105</v>
      </c>
      <c r="D427" s="156" t="s">
        <v>151</v>
      </c>
      <c r="E427" s="157" t="s">
        <v>1106</v>
      </c>
      <c r="F427" s="237" t="s">
        <v>1107</v>
      </c>
      <c r="G427" s="237"/>
      <c r="H427" s="237"/>
      <c r="I427" s="237"/>
      <c r="J427" s="158" t="s">
        <v>358</v>
      </c>
      <c r="K427" s="167">
        <v>0</v>
      </c>
      <c r="L427" s="238">
        <v>0</v>
      </c>
      <c r="M427" s="238"/>
      <c r="N427" s="239">
        <f t="shared" si="145"/>
        <v>0</v>
      </c>
      <c r="O427" s="239"/>
      <c r="P427" s="239"/>
      <c r="Q427" s="239"/>
      <c r="R427" s="130"/>
      <c r="T427" s="160" t="s">
        <v>5</v>
      </c>
      <c r="U427" s="43" t="s">
        <v>38</v>
      </c>
      <c r="V427" s="35"/>
      <c r="W427" s="161">
        <f t="shared" si="146"/>
        <v>0</v>
      </c>
      <c r="X427" s="161">
        <v>0</v>
      </c>
      <c r="Y427" s="161">
        <f t="shared" si="147"/>
        <v>0</v>
      </c>
      <c r="Z427" s="161">
        <v>0</v>
      </c>
      <c r="AA427" s="162">
        <f t="shared" si="148"/>
        <v>0</v>
      </c>
      <c r="AR427" s="17" t="s">
        <v>283</v>
      </c>
      <c r="AT427" s="17" t="s">
        <v>151</v>
      </c>
      <c r="AU427" s="17" t="s">
        <v>130</v>
      </c>
      <c r="AY427" s="17" t="s">
        <v>150</v>
      </c>
      <c r="BE427" s="101">
        <f t="shared" si="149"/>
        <v>0</v>
      </c>
      <c r="BF427" s="101">
        <f t="shared" si="150"/>
        <v>0</v>
      </c>
      <c r="BG427" s="101">
        <f t="shared" si="151"/>
        <v>0</v>
      </c>
      <c r="BH427" s="101">
        <f t="shared" si="152"/>
        <v>0</v>
      </c>
      <c r="BI427" s="101">
        <f t="shared" si="153"/>
        <v>0</v>
      </c>
      <c r="BJ427" s="17" t="s">
        <v>130</v>
      </c>
      <c r="BK427" s="101">
        <f t="shared" si="154"/>
        <v>0</v>
      </c>
      <c r="BL427" s="17" t="s">
        <v>283</v>
      </c>
      <c r="BM427" s="17" t="s">
        <v>1108</v>
      </c>
    </row>
    <row r="428" spans="2:65" s="9" customFormat="1" ht="29.85" customHeight="1">
      <c r="B428" s="145"/>
      <c r="C428" s="146"/>
      <c r="D428" s="155" t="s">
        <v>125</v>
      </c>
      <c r="E428" s="155"/>
      <c r="F428" s="155"/>
      <c r="G428" s="155"/>
      <c r="H428" s="155"/>
      <c r="I428" s="155"/>
      <c r="J428" s="155"/>
      <c r="K428" s="155"/>
      <c r="L428" s="155"/>
      <c r="M428" s="155"/>
      <c r="N428" s="243">
        <f>BK428</f>
        <v>0</v>
      </c>
      <c r="O428" s="244"/>
      <c r="P428" s="244"/>
      <c r="Q428" s="244"/>
      <c r="R428" s="148"/>
      <c r="T428" s="149"/>
      <c r="U428" s="146"/>
      <c r="V428" s="146"/>
      <c r="W428" s="150">
        <f>SUM(W429:W432)</f>
        <v>0</v>
      </c>
      <c r="X428" s="146"/>
      <c r="Y428" s="150">
        <f>SUM(Y429:Y432)</f>
        <v>0</v>
      </c>
      <c r="Z428" s="146"/>
      <c r="AA428" s="151">
        <f>SUM(AA429:AA432)</f>
        <v>0</v>
      </c>
      <c r="AR428" s="152" t="s">
        <v>158</v>
      </c>
      <c r="AT428" s="153" t="s">
        <v>70</v>
      </c>
      <c r="AU428" s="153" t="s">
        <v>79</v>
      </c>
      <c r="AY428" s="152" t="s">
        <v>150</v>
      </c>
      <c r="BK428" s="154">
        <f>SUM(BK429:BK432)</f>
        <v>0</v>
      </c>
    </row>
    <row r="429" spans="2:65" s="1" customFormat="1" ht="31.5" customHeight="1">
      <c r="B429" s="127"/>
      <c r="C429" s="156" t="s">
        <v>1109</v>
      </c>
      <c r="D429" s="156" t="s">
        <v>151</v>
      </c>
      <c r="E429" s="157" t="s">
        <v>1110</v>
      </c>
      <c r="F429" s="237" t="s">
        <v>1111</v>
      </c>
      <c r="G429" s="237"/>
      <c r="H429" s="237"/>
      <c r="I429" s="237"/>
      <c r="J429" s="158" t="s">
        <v>249</v>
      </c>
      <c r="K429" s="159">
        <v>145</v>
      </c>
      <c r="L429" s="238">
        <v>0</v>
      </c>
      <c r="M429" s="238"/>
      <c r="N429" s="239">
        <f>ROUND(L429*K429,2)</f>
        <v>0</v>
      </c>
      <c r="O429" s="239"/>
      <c r="P429" s="239"/>
      <c r="Q429" s="239"/>
      <c r="R429" s="130"/>
      <c r="T429" s="160" t="s">
        <v>5</v>
      </c>
      <c r="U429" s="43" t="s">
        <v>38</v>
      </c>
      <c r="V429" s="35"/>
      <c r="W429" s="161">
        <f>V429*K429</f>
        <v>0</v>
      </c>
      <c r="X429" s="161">
        <v>0</v>
      </c>
      <c r="Y429" s="161">
        <f>X429*K429</f>
        <v>0</v>
      </c>
      <c r="Z429" s="161">
        <v>0</v>
      </c>
      <c r="AA429" s="162">
        <f>Z429*K429</f>
        <v>0</v>
      </c>
      <c r="AR429" s="17" t="s">
        <v>283</v>
      </c>
      <c r="AT429" s="17" t="s">
        <v>151</v>
      </c>
      <c r="AU429" s="17" t="s">
        <v>130</v>
      </c>
      <c r="AY429" s="17" t="s">
        <v>150</v>
      </c>
      <c r="BE429" s="101">
        <f>IF(U429="základná",N429,0)</f>
        <v>0</v>
      </c>
      <c r="BF429" s="101">
        <f>IF(U429="znížená",N429,0)</f>
        <v>0</v>
      </c>
      <c r="BG429" s="101">
        <f>IF(U429="zákl. prenesená",N429,0)</f>
        <v>0</v>
      </c>
      <c r="BH429" s="101">
        <f>IF(U429="zníž. prenesená",N429,0)</f>
        <v>0</v>
      </c>
      <c r="BI429" s="101">
        <f>IF(U429="nulová",N429,0)</f>
        <v>0</v>
      </c>
      <c r="BJ429" s="17" t="s">
        <v>130</v>
      </c>
      <c r="BK429" s="101">
        <f>ROUND(L429*K429,2)</f>
        <v>0</v>
      </c>
      <c r="BL429" s="17" t="s">
        <v>283</v>
      </c>
      <c r="BM429" s="17" t="s">
        <v>1112</v>
      </c>
    </row>
    <row r="430" spans="2:65" s="1" customFormat="1" ht="44.25" customHeight="1">
      <c r="B430" s="127"/>
      <c r="C430" s="156" t="s">
        <v>1113</v>
      </c>
      <c r="D430" s="156" t="s">
        <v>151</v>
      </c>
      <c r="E430" s="157" t="s">
        <v>1114</v>
      </c>
      <c r="F430" s="237" t="s">
        <v>1115</v>
      </c>
      <c r="G430" s="237"/>
      <c r="H430" s="237"/>
      <c r="I430" s="237"/>
      <c r="J430" s="158" t="s">
        <v>249</v>
      </c>
      <c r="K430" s="159">
        <v>145</v>
      </c>
      <c r="L430" s="238">
        <v>0</v>
      </c>
      <c r="M430" s="238"/>
      <c r="N430" s="239">
        <f>ROUND(L430*K430,2)</f>
        <v>0</v>
      </c>
      <c r="O430" s="239"/>
      <c r="P430" s="239"/>
      <c r="Q430" s="239"/>
      <c r="R430" s="130"/>
      <c r="T430" s="160" t="s">
        <v>5</v>
      </c>
      <c r="U430" s="43" t="s">
        <v>38</v>
      </c>
      <c r="V430" s="35"/>
      <c r="W430" s="161">
        <f>V430*K430</f>
        <v>0</v>
      </c>
      <c r="X430" s="161">
        <v>0</v>
      </c>
      <c r="Y430" s="161">
        <f>X430*K430</f>
        <v>0</v>
      </c>
      <c r="Z430" s="161">
        <v>0</v>
      </c>
      <c r="AA430" s="162">
        <f>Z430*K430</f>
        <v>0</v>
      </c>
      <c r="AR430" s="17" t="s">
        <v>283</v>
      </c>
      <c r="AT430" s="17" t="s">
        <v>151</v>
      </c>
      <c r="AU430" s="17" t="s">
        <v>130</v>
      </c>
      <c r="AY430" s="17" t="s">
        <v>150</v>
      </c>
      <c r="BE430" s="101">
        <f>IF(U430="základná",N430,0)</f>
        <v>0</v>
      </c>
      <c r="BF430" s="101">
        <f>IF(U430="znížená",N430,0)</f>
        <v>0</v>
      </c>
      <c r="BG430" s="101">
        <f>IF(U430="zákl. prenesená",N430,0)</f>
        <v>0</v>
      </c>
      <c r="BH430" s="101">
        <f>IF(U430="zníž. prenesená",N430,0)</f>
        <v>0</v>
      </c>
      <c r="BI430" s="101">
        <f>IF(U430="nulová",N430,0)</f>
        <v>0</v>
      </c>
      <c r="BJ430" s="17" t="s">
        <v>130</v>
      </c>
      <c r="BK430" s="101">
        <f>ROUND(L430*K430,2)</f>
        <v>0</v>
      </c>
      <c r="BL430" s="17" t="s">
        <v>283</v>
      </c>
      <c r="BM430" s="17" t="s">
        <v>1116</v>
      </c>
    </row>
    <row r="431" spans="2:65" s="1" customFormat="1" ht="44.25" customHeight="1">
      <c r="B431" s="127"/>
      <c r="C431" s="156" t="s">
        <v>1117</v>
      </c>
      <c r="D431" s="156" t="s">
        <v>151</v>
      </c>
      <c r="E431" s="157" t="s">
        <v>1118</v>
      </c>
      <c r="F431" s="237" t="s">
        <v>1119</v>
      </c>
      <c r="G431" s="237"/>
      <c r="H431" s="237"/>
      <c r="I431" s="237"/>
      <c r="J431" s="158" t="s">
        <v>172</v>
      </c>
      <c r="K431" s="159">
        <v>50</v>
      </c>
      <c r="L431" s="238">
        <v>0</v>
      </c>
      <c r="M431" s="238"/>
      <c r="N431" s="239">
        <f>ROUND(L431*K431,2)</f>
        <v>0</v>
      </c>
      <c r="O431" s="239"/>
      <c r="P431" s="239"/>
      <c r="Q431" s="239"/>
      <c r="R431" s="130"/>
      <c r="T431" s="160" t="s">
        <v>5</v>
      </c>
      <c r="U431" s="43" t="s">
        <v>38</v>
      </c>
      <c r="V431" s="35"/>
      <c r="W431" s="161">
        <f>V431*K431</f>
        <v>0</v>
      </c>
      <c r="X431" s="161">
        <v>0</v>
      </c>
      <c r="Y431" s="161">
        <f>X431*K431</f>
        <v>0</v>
      </c>
      <c r="Z431" s="161">
        <v>0</v>
      </c>
      <c r="AA431" s="162">
        <f>Z431*K431</f>
        <v>0</v>
      </c>
      <c r="AR431" s="17" t="s">
        <v>283</v>
      </c>
      <c r="AT431" s="17" t="s">
        <v>151</v>
      </c>
      <c r="AU431" s="17" t="s">
        <v>130</v>
      </c>
      <c r="AY431" s="17" t="s">
        <v>150</v>
      </c>
      <c r="BE431" s="101">
        <f>IF(U431="základná",N431,0)</f>
        <v>0</v>
      </c>
      <c r="BF431" s="101">
        <f>IF(U431="znížená",N431,0)</f>
        <v>0</v>
      </c>
      <c r="BG431" s="101">
        <f>IF(U431="zákl. prenesená",N431,0)</f>
        <v>0</v>
      </c>
      <c r="BH431" s="101">
        <f>IF(U431="zníž. prenesená",N431,0)</f>
        <v>0</v>
      </c>
      <c r="BI431" s="101">
        <f>IF(U431="nulová",N431,0)</f>
        <v>0</v>
      </c>
      <c r="BJ431" s="17" t="s">
        <v>130</v>
      </c>
      <c r="BK431" s="101">
        <f>ROUND(L431*K431,2)</f>
        <v>0</v>
      </c>
      <c r="BL431" s="17" t="s">
        <v>283</v>
      </c>
      <c r="BM431" s="17" t="s">
        <v>1120</v>
      </c>
    </row>
    <row r="432" spans="2:65" s="1" customFormat="1" ht="31.5" customHeight="1">
      <c r="B432" s="127"/>
      <c r="C432" s="156" t="s">
        <v>1121</v>
      </c>
      <c r="D432" s="156" t="s">
        <v>151</v>
      </c>
      <c r="E432" s="157" t="s">
        <v>1122</v>
      </c>
      <c r="F432" s="237" t="s">
        <v>1123</v>
      </c>
      <c r="G432" s="237"/>
      <c r="H432" s="237"/>
      <c r="I432" s="237"/>
      <c r="J432" s="158" t="s">
        <v>172</v>
      </c>
      <c r="K432" s="159">
        <v>25</v>
      </c>
      <c r="L432" s="238">
        <v>0</v>
      </c>
      <c r="M432" s="238"/>
      <c r="N432" s="239">
        <f>ROUND(L432*K432,2)</f>
        <v>0</v>
      </c>
      <c r="O432" s="239"/>
      <c r="P432" s="239"/>
      <c r="Q432" s="239"/>
      <c r="R432" s="130"/>
      <c r="T432" s="160" t="s">
        <v>5</v>
      </c>
      <c r="U432" s="43" t="s">
        <v>38</v>
      </c>
      <c r="V432" s="35"/>
      <c r="W432" s="161">
        <f>V432*K432</f>
        <v>0</v>
      </c>
      <c r="X432" s="161">
        <v>0</v>
      </c>
      <c r="Y432" s="161">
        <f>X432*K432</f>
        <v>0</v>
      </c>
      <c r="Z432" s="161">
        <v>0</v>
      </c>
      <c r="AA432" s="162">
        <f>Z432*K432</f>
        <v>0</v>
      </c>
      <c r="AR432" s="17" t="s">
        <v>283</v>
      </c>
      <c r="AT432" s="17" t="s">
        <v>151</v>
      </c>
      <c r="AU432" s="17" t="s">
        <v>130</v>
      </c>
      <c r="AY432" s="17" t="s">
        <v>150</v>
      </c>
      <c r="BE432" s="101">
        <f>IF(U432="základná",N432,0)</f>
        <v>0</v>
      </c>
      <c r="BF432" s="101">
        <f>IF(U432="znížená",N432,0)</f>
        <v>0</v>
      </c>
      <c r="BG432" s="101">
        <f>IF(U432="zákl. prenesená",N432,0)</f>
        <v>0</v>
      </c>
      <c r="BH432" s="101">
        <f>IF(U432="zníž. prenesená",N432,0)</f>
        <v>0</v>
      </c>
      <c r="BI432" s="101">
        <f>IF(U432="nulová",N432,0)</f>
        <v>0</v>
      </c>
      <c r="BJ432" s="17" t="s">
        <v>130</v>
      </c>
      <c r="BK432" s="101">
        <f>ROUND(L432*K432,2)</f>
        <v>0</v>
      </c>
      <c r="BL432" s="17" t="s">
        <v>283</v>
      </c>
      <c r="BM432" s="17" t="s">
        <v>1124</v>
      </c>
    </row>
    <row r="433" spans="2:65" s="9" customFormat="1" ht="37.35" customHeight="1">
      <c r="B433" s="145"/>
      <c r="C433" s="146"/>
      <c r="D433" s="147" t="s">
        <v>126</v>
      </c>
      <c r="E433" s="147"/>
      <c r="F433" s="147"/>
      <c r="G433" s="147"/>
      <c r="H433" s="147"/>
      <c r="I433" s="147"/>
      <c r="J433" s="147"/>
      <c r="K433" s="147"/>
      <c r="L433" s="147"/>
      <c r="M433" s="147"/>
      <c r="N433" s="249">
        <f>BK433</f>
        <v>0</v>
      </c>
      <c r="O433" s="250"/>
      <c r="P433" s="250"/>
      <c r="Q433" s="250"/>
      <c r="R433" s="148"/>
      <c r="T433" s="149"/>
      <c r="U433" s="146"/>
      <c r="V433" s="146"/>
      <c r="W433" s="150">
        <f>SUM(W434:W437)</f>
        <v>0</v>
      </c>
      <c r="X433" s="146"/>
      <c r="Y433" s="150">
        <f>SUM(Y434:Y437)</f>
        <v>0</v>
      </c>
      <c r="Z433" s="146"/>
      <c r="AA433" s="151">
        <f>SUM(AA434:AA437)</f>
        <v>0</v>
      </c>
      <c r="AR433" s="152" t="s">
        <v>155</v>
      </c>
      <c r="AT433" s="153" t="s">
        <v>70</v>
      </c>
      <c r="AU433" s="153" t="s">
        <v>71</v>
      </c>
      <c r="AY433" s="152" t="s">
        <v>150</v>
      </c>
      <c r="BK433" s="154">
        <f>SUM(BK434:BK437)</f>
        <v>0</v>
      </c>
    </row>
    <row r="434" spans="2:65" s="1" customFormat="1" ht="22.5" customHeight="1">
      <c r="B434" s="127"/>
      <c r="C434" s="156" t="s">
        <v>1125</v>
      </c>
      <c r="D434" s="156" t="s">
        <v>151</v>
      </c>
      <c r="E434" s="157" t="s">
        <v>1126</v>
      </c>
      <c r="F434" s="237" t="s">
        <v>1127</v>
      </c>
      <c r="G434" s="237"/>
      <c r="H434" s="237"/>
      <c r="I434" s="237"/>
      <c r="J434" s="158" t="s">
        <v>332</v>
      </c>
      <c r="K434" s="159">
        <v>32</v>
      </c>
      <c r="L434" s="238">
        <v>0</v>
      </c>
      <c r="M434" s="238"/>
      <c r="N434" s="239">
        <f>ROUND(L434*K434,2)</f>
        <v>0</v>
      </c>
      <c r="O434" s="239"/>
      <c r="P434" s="239"/>
      <c r="Q434" s="239"/>
      <c r="R434" s="130"/>
      <c r="T434" s="160" t="s">
        <v>5</v>
      </c>
      <c r="U434" s="43" t="s">
        <v>38</v>
      </c>
      <c r="V434" s="35"/>
      <c r="W434" s="161">
        <f>V434*K434</f>
        <v>0</v>
      </c>
      <c r="X434" s="161">
        <v>0</v>
      </c>
      <c r="Y434" s="161">
        <f>X434*K434</f>
        <v>0</v>
      </c>
      <c r="Z434" s="161">
        <v>0</v>
      </c>
      <c r="AA434" s="162">
        <f>Z434*K434</f>
        <v>0</v>
      </c>
      <c r="AR434" s="17" t="s">
        <v>1128</v>
      </c>
      <c r="AT434" s="17" t="s">
        <v>151</v>
      </c>
      <c r="AU434" s="17" t="s">
        <v>79</v>
      </c>
      <c r="AY434" s="17" t="s">
        <v>150</v>
      </c>
      <c r="BE434" s="101">
        <f>IF(U434="základná",N434,0)</f>
        <v>0</v>
      </c>
      <c r="BF434" s="101">
        <f>IF(U434="znížená",N434,0)</f>
        <v>0</v>
      </c>
      <c r="BG434" s="101">
        <f>IF(U434="zákl. prenesená",N434,0)</f>
        <v>0</v>
      </c>
      <c r="BH434" s="101">
        <f>IF(U434="zníž. prenesená",N434,0)</f>
        <v>0</v>
      </c>
      <c r="BI434" s="101">
        <f>IF(U434="nulová",N434,0)</f>
        <v>0</v>
      </c>
      <c r="BJ434" s="17" t="s">
        <v>130</v>
      </c>
      <c r="BK434" s="101">
        <f>ROUND(L434*K434,2)</f>
        <v>0</v>
      </c>
      <c r="BL434" s="17" t="s">
        <v>1128</v>
      </c>
      <c r="BM434" s="17" t="s">
        <v>1129</v>
      </c>
    </row>
    <row r="435" spans="2:65" s="1" customFormat="1" ht="22.5" customHeight="1">
      <c r="B435" s="127"/>
      <c r="C435" s="156" t="s">
        <v>1130</v>
      </c>
      <c r="D435" s="156" t="s">
        <v>151</v>
      </c>
      <c r="E435" s="157" t="s">
        <v>1131</v>
      </c>
      <c r="F435" s="237" t="s">
        <v>1132</v>
      </c>
      <c r="G435" s="237"/>
      <c r="H435" s="237"/>
      <c r="I435" s="237"/>
      <c r="J435" s="158" t="s">
        <v>332</v>
      </c>
      <c r="K435" s="159">
        <v>16</v>
      </c>
      <c r="L435" s="238">
        <v>0</v>
      </c>
      <c r="M435" s="238"/>
      <c r="N435" s="239">
        <f>ROUND(L435*K435,2)</f>
        <v>0</v>
      </c>
      <c r="O435" s="239"/>
      <c r="P435" s="239"/>
      <c r="Q435" s="239"/>
      <c r="R435" s="130"/>
      <c r="T435" s="160" t="s">
        <v>5</v>
      </c>
      <c r="U435" s="43" t="s">
        <v>38</v>
      </c>
      <c r="V435" s="35"/>
      <c r="W435" s="161">
        <f>V435*K435</f>
        <v>0</v>
      </c>
      <c r="X435" s="161">
        <v>0</v>
      </c>
      <c r="Y435" s="161">
        <f>X435*K435</f>
        <v>0</v>
      </c>
      <c r="Z435" s="161">
        <v>0</v>
      </c>
      <c r="AA435" s="162">
        <f>Z435*K435</f>
        <v>0</v>
      </c>
      <c r="AR435" s="17" t="s">
        <v>1128</v>
      </c>
      <c r="AT435" s="17" t="s">
        <v>151</v>
      </c>
      <c r="AU435" s="17" t="s">
        <v>79</v>
      </c>
      <c r="AY435" s="17" t="s">
        <v>150</v>
      </c>
      <c r="BE435" s="101">
        <f>IF(U435="základná",N435,0)</f>
        <v>0</v>
      </c>
      <c r="BF435" s="101">
        <f>IF(U435="znížená",N435,0)</f>
        <v>0</v>
      </c>
      <c r="BG435" s="101">
        <f>IF(U435="zákl. prenesená",N435,0)</f>
        <v>0</v>
      </c>
      <c r="BH435" s="101">
        <f>IF(U435="zníž. prenesená",N435,0)</f>
        <v>0</v>
      </c>
      <c r="BI435" s="101">
        <f>IF(U435="nulová",N435,0)</f>
        <v>0</v>
      </c>
      <c r="BJ435" s="17" t="s">
        <v>130</v>
      </c>
      <c r="BK435" s="101">
        <f>ROUND(L435*K435,2)</f>
        <v>0</v>
      </c>
      <c r="BL435" s="17" t="s">
        <v>1128</v>
      </c>
      <c r="BM435" s="17" t="s">
        <v>1133</v>
      </c>
    </row>
    <row r="436" spans="2:65" s="1" customFormat="1" ht="31.5" customHeight="1">
      <c r="B436" s="127"/>
      <c r="C436" s="156" t="s">
        <v>1134</v>
      </c>
      <c r="D436" s="156" t="s">
        <v>151</v>
      </c>
      <c r="E436" s="157" t="s">
        <v>1135</v>
      </c>
      <c r="F436" s="237" t="s">
        <v>1136</v>
      </c>
      <c r="G436" s="237"/>
      <c r="H436" s="237"/>
      <c r="I436" s="237"/>
      <c r="J436" s="158" t="s">
        <v>394</v>
      </c>
      <c r="K436" s="159">
        <v>1</v>
      </c>
      <c r="L436" s="238">
        <v>0</v>
      </c>
      <c r="M436" s="238"/>
      <c r="N436" s="239">
        <f>ROUND(L436*K436,2)</f>
        <v>0</v>
      </c>
      <c r="O436" s="239"/>
      <c r="P436" s="239"/>
      <c r="Q436" s="239"/>
      <c r="R436" s="130"/>
      <c r="T436" s="160" t="s">
        <v>5</v>
      </c>
      <c r="U436" s="43" t="s">
        <v>38</v>
      </c>
      <c r="V436" s="35"/>
      <c r="W436" s="161">
        <f>V436*K436</f>
        <v>0</v>
      </c>
      <c r="X436" s="161">
        <v>0</v>
      </c>
      <c r="Y436" s="161">
        <f>X436*K436</f>
        <v>0</v>
      </c>
      <c r="Z436" s="161">
        <v>0</v>
      </c>
      <c r="AA436" s="162">
        <f>Z436*K436</f>
        <v>0</v>
      </c>
      <c r="AR436" s="17" t="s">
        <v>1128</v>
      </c>
      <c r="AT436" s="17" t="s">
        <v>151</v>
      </c>
      <c r="AU436" s="17" t="s">
        <v>79</v>
      </c>
      <c r="AY436" s="17" t="s">
        <v>150</v>
      </c>
      <c r="BE436" s="101">
        <f>IF(U436="základná",N436,0)</f>
        <v>0</v>
      </c>
      <c r="BF436" s="101">
        <f>IF(U436="znížená",N436,0)</f>
        <v>0</v>
      </c>
      <c r="BG436" s="101">
        <f>IF(U436="zákl. prenesená",N436,0)</f>
        <v>0</v>
      </c>
      <c r="BH436" s="101">
        <f>IF(U436="zníž. prenesená",N436,0)</f>
        <v>0</v>
      </c>
      <c r="BI436" s="101">
        <f>IF(U436="nulová",N436,0)</f>
        <v>0</v>
      </c>
      <c r="BJ436" s="17" t="s">
        <v>130</v>
      </c>
      <c r="BK436" s="101">
        <f>ROUND(L436*K436,2)</f>
        <v>0</v>
      </c>
      <c r="BL436" s="17" t="s">
        <v>1128</v>
      </c>
      <c r="BM436" s="17" t="s">
        <v>1137</v>
      </c>
    </row>
    <row r="437" spans="2:65" s="1" customFormat="1" ht="22.5" customHeight="1">
      <c r="B437" s="127"/>
      <c r="C437" s="156" t="s">
        <v>1138</v>
      </c>
      <c r="D437" s="156" t="s">
        <v>151</v>
      </c>
      <c r="E437" s="157" t="s">
        <v>1139</v>
      </c>
      <c r="F437" s="237" t="s">
        <v>1140</v>
      </c>
      <c r="G437" s="237"/>
      <c r="H437" s="237"/>
      <c r="I437" s="237"/>
      <c r="J437" s="158" t="s">
        <v>394</v>
      </c>
      <c r="K437" s="159">
        <v>1</v>
      </c>
      <c r="L437" s="238">
        <v>0</v>
      </c>
      <c r="M437" s="238"/>
      <c r="N437" s="239">
        <f>ROUND(L437*K437,2)</f>
        <v>0</v>
      </c>
      <c r="O437" s="239"/>
      <c r="P437" s="239"/>
      <c r="Q437" s="239"/>
      <c r="R437" s="130"/>
      <c r="T437" s="160" t="s">
        <v>5</v>
      </c>
      <c r="U437" s="43" t="s">
        <v>38</v>
      </c>
      <c r="V437" s="35"/>
      <c r="W437" s="161">
        <f>V437*K437</f>
        <v>0</v>
      </c>
      <c r="X437" s="161">
        <v>0</v>
      </c>
      <c r="Y437" s="161">
        <f>X437*K437</f>
        <v>0</v>
      </c>
      <c r="Z437" s="161">
        <v>0</v>
      </c>
      <c r="AA437" s="162">
        <f>Z437*K437</f>
        <v>0</v>
      </c>
      <c r="AR437" s="17" t="s">
        <v>1128</v>
      </c>
      <c r="AT437" s="17" t="s">
        <v>151</v>
      </c>
      <c r="AU437" s="17" t="s">
        <v>79</v>
      </c>
      <c r="AY437" s="17" t="s">
        <v>150</v>
      </c>
      <c r="BE437" s="101">
        <f>IF(U437="základná",N437,0)</f>
        <v>0</v>
      </c>
      <c r="BF437" s="101">
        <f>IF(U437="znížená",N437,0)</f>
        <v>0</v>
      </c>
      <c r="BG437" s="101">
        <f>IF(U437="zákl. prenesená",N437,0)</f>
        <v>0</v>
      </c>
      <c r="BH437" s="101">
        <f>IF(U437="zníž. prenesená",N437,0)</f>
        <v>0</v>
      </c>
      <c r="BI437" s="101">
        <f>IF(U437="nulová",N437,0)</f>
        <v>0</v>
      </c>
      <c r="BJ437" s="17" t="s">
        <v>130</v>
      </c>
      <c r="BK437" s="101">
        <f>ROUND(L437*K437,2)</f>
        <v>0</v>
      </c>
      <c r="BL437" s="17" t="s">
        <v>1128</v>
      </c>
      <c r="BM437" s="17" t="s">
        <v>1141</v>
      </c>
    </row>
    <row r="438" spans="2:65" s="1" customFormat="1" ht="49.9" customHeight="1">
      <c r="B438" s="34"/>
      <c r="C438" s="35"/>
      <c r="D438" s="147" t="s">
        <v>1142</v>
      </c>
      <c r="E438" s="35"/>
      <c r="F438" s="35"/>
      <c r="G438" s="35"/>
      <c r="H438" s="35"/>
      <c r="I438" s="35"/>
      <c r="J438" s="35"/>
      <c r="K438" s="35"/>
      <c r="L438" s="35"/>
      <c r="M438" s="35"/>
      <c r="N438" s="245">
        <f>BK438</f>
        <v>0</v>
      </c>
      <c r="O438" s="246"/>
      <c r="P438" s="246"/>
      <c r="Q438" s="246"/>
      <c r="R438" s="36"/>
      <c r="T438" s="168"/>
      <c r="U438" s="55"/>
      <c r="V438" s="55"/>
      <c r="W438" s="55"/>
      <c r="X438" s="55"/>
      <c r="Y438" s="55"/>
      <c r="Z438" s="55"/>
      <c r="AA438" s="57"/>
      <c r="AT438" s="17" t="s">
        <v>70</v>
      </c>
      <c r="AU438" s="17" t="s">
        <v>71</v>
      </c>
      <c r="AY438" s="17" t="s">
        <v>1143</v>
      </c>
      <c r="BK438" s="101">
        <v>0</v>
      </c>
    </row>
    <row r="439" spans="2:65" s="1" customFormat="1" ht="6.95" customHeight="1">
      <c r="B439" s="58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60"/>
    </row>
  </sheetData>
  <mergeCells count="930">
    <mergeCell ref="N346:Q346"/>
    <mergeCell ref="N352:Q352"/>
    <mergeCell ref="N356:Q356"/>
    <mergeCell ref="N357:Q357"/>
    <mergeCell ref="N428:Q428"/>
    <mergeCell ref="N433:Q433"/>
    <mergeCell ref="N438:Q438"/>
    <mergeCell ref="H1:K1"/>
    <mergeCell ref="S2:AC2"/>
    <mergeCell ref="F436:I436"/>
    <mergeCell ref="L436:M436"/>
    <mergeCell ref="N436:Q436"/>
    <mergeCell ref="F437:I437"/>
    <mergeCell ref="L437:M437"/>
    <mergeCell ref="N437:Q437"/>
    <mergeCell ref="N140:Q140"/>
    <mergeCell ref="N141:Q141"/>
    <mergeCell ref="N142:Q142"/>
    <mergeCell ref="N148:Q148"/>
    <mergeCell ref="N151:Q151"/>
    <mergeCell ref="N171:Q171"/>
    <mergeCell ref="N195:Q195"/>
    <mergeCell ref="N197:Q197"/>
    <mergeCell ref="N198:Q198"/>
    <mergeCell ref="F432:I432"/>
    <mergeCell ref="L432:M432"/>
    <mergeCell ref="N432:Q432"/>
    <mergeCell ref="F434:I434"/>
    <mergeCell ref="L434:M434"/>
    <mergeCell ref="N434:Q434"/>
    <mergeCell ref="F435:I435"/>
    <mergeCell ref="L435:M435"/>
    <mergeCell ref="N435:Q435"/>
    <mergeCell ref="F429:I429"/>
    <mergeCell ref="L429:M429"/>
    <mergeCell ref="N429:Q429"/>
    <mergeCell ref="F430:I430"/>
    <mergeCell ref="L430:M430"/>
    <mergeCell ref="N430:Q430"/>
    <mergeCell ref="F431:I431"/>
    <mergeCell ref="L431:M431"/>
    <mergeCell ref="N431:Q431"/>
    <mergeCell ref="F425:I425"/>
    <mergeCell ref="L425:M425"/>
    <mergeCell ref="N425:Q425"/>
    <mergeCell ref="F426:I426"/>
    <mergeCell ref="L426:M426"/>
    <mergeCell ref="N426:Q426"/>
    <mergeCell ref="F427:I427"/>
    <mergeCell ref="L427:M427"/>
    <mergeCell ref="N427:Q427"/>
    <mergeCell ref="F422:I422"/>
    <mergeCell ref="L422:M422"/>
    <mergeCell ref="N422:Q422"/>
    <mergeCell ref="F423:I423"/>
    <mergeCell ref="L423:M423"/>
    <mergeCell ref="N423:Q423"/>
    <mergeCell ref="F424:I424"/>
    <mergeCell ref="L424:M424"/>
    <mergeCell ref="N424:Q424"/>
    <mergeCell ref="F419:I419"/>
    <mergeCell ref="L419:M419"/>
    <mergeCell ref="N419:Q419"/>
    <mergeCell ref="F420:I420"/>
    <mergeCell ref="L420:M420"/>
    <mergeCell ref="N420:Q420"/>
    <mergeCell ref="F421:I421"/>
    <mergeCell ref="L421:M421"/>
    <mergeCell ref="N421:Q421"/>
    <mergeCell ref="F416:I416"/>
    <mergeCell ref="L416:M416"/>
    <mergeCell ref="N416:Q416"/>
    <mergeCell ref="F417:I417"/>
    <mergeCell ref="L417:M417"/>
    <mergeCell ref="N417:Q417"/>
    <mergeCell ref="F418:I418"/>
    <mergeCell ref="L418:M418"/>
    <mergeCell ref="N418:Q418"/>
    <mergeCell ref="F413:I413"/>
    <mergeCell ref="L413:M413"/>
    <mergeCell ref="N413:Q413"/>
    <mergeCell ref="F414:I414"/>
    <mergeCell ref="L414:M414"/>
    <mergeCell ref="N414:Q414"/>
    <mergeCell ref="F415:I415"/>
    <mergeCell ref="L415:M415"/>
    <mergeCell ref="N415:Q415"/>
    <mergeCell ref="F410:I410"/>
    <mergeCell ref="L410:M410"/>
    <mergeCell ref="N410:Q410"/>
    <mergeCell ref="F411:I411"/>
    <mergeCell ref="L411:M411"/>
    <mergeCell ref="N411:Q411"/>
    <mergeCell ref="F412:I412"/>
    <mergeCell ref="L412:M412"/>
    <mergeCell ref="N412:Q412"/>
    <mergeCell ref="F407:I407"/>
    <mergeCell ref="L407:M407"/>
    <mergeCell ref="N407:Q407"/>
    <mergeCell ref="F408:I408"/>
    <mergeCell ref="L408:M408"/>
    <mergeCell ref="N408:Q408"/>
    <mergeCell ref="F409:I409"/>
    <mergeCell ref="L409:M409"/>
    <mergeCell ref="N409:Q409"/>
    <mergeCell ref="F404:I404"/>
    <mergeCell ref="L404:M404"/>
    <mergeCell ref="N404:Q404"/>
    <mergeCell ref="F405:I405"/>
    <mergeCell ref="L405:M405"/>
    <mergeCell ref="N405:Q405"/>
    <mergeCell ref="F406:I406"/>
    <mergeCell ref="L406:M406"/>
    <mergeCell ref="N406:Q406"/>
    <mergeCell ref="F401:I401"/>
    <mergeCell ref="L401:M401"/>
    <mergeCell ref="N401:Q401"/>
    <mergeCell ref="F402:I402"/>
    <mergeCell ref="L402:M402"/>
    <mergeCell ref="N402:Q402"/>
    <mergeCell ref="F403:I403"/>
    <mergeCell ref="L403:M403"/>
    <mergeCell ref="N403:Q403"/>
    <mergeCell ref="F398:I398"/>
    <mergeCell ref="L398:M398"/>
    <mergeCell ref="N398:Q398"/>
    <mergeCell ref="F399:I399"/>
    <mergeCell ref="L399:M399"/>
    <mergeCell ref="N399:Q399"/>
    <mergeCell ref="F400:I400"/>
    <mergeCell ref="L400:M400"/>
    <mergeCell ref="N400:Q400"/>
    <mergeCell ref="F395:I395"/>
    <mergeCell ref="L395:M395"/>
    <mergeCell ref="N395:Q395"/>
    <mergeCell ref="F396:I396"/>
    <mergeCell ref="L396:M396"/>
    <mergeCell ref="N396:Q396"/>
    <mergeCell ref="F397:I397"/>
    <mergeCell ref="L397:M397"/>
    <mergeCell ref="N397:Q397"/>
    <mergeCell ref="F392:I392"/>
    <mergeCell ref="L392:M392"/>
    <mergeCell ref="N392:Q392"/>
    <mergeCell ref="F393:I393"/>
    <mergeCell ref="L393:M393"/>
    <mergeCell ref="N393:Q393"/>
    <mergeCell ref="F394:I394"/>
    <mergeCell ref="L394:M394"/>
    <mergeCell ref="N394:Q394"/>
    <mergeCell ref="F389:I389"/>
    <mergeCell ref="L389:M389"/>
    <mergeCell ref="N389:Q389"/>
    <mergeCell ref="F390:I390"/>
    <mergeCell ref="L390:M390"/>
    <mergeCell ref="N390:Q390"/>
    <mergeCell ref="F391:I391"/>
    <mergeCell ref="L391:M391"/>
    <mergeCell ref="N391:Q391"/>
    <mergeCell ref="F386:I386"/>
    <mergeCell ref="L386:M386"/>
    <mergeCell ref="N386:Q386"/>
    <mergeCell ref="F387:I387"/>
    <mergeCell ref="L387:M387"/>
    <mergeCell ref="N387:Q387"/>
    <mergeCell ref="F388:I388"/>
    <mergeCell ref="L388:M388"/>
    <mergeCell ref="N388:Q388"/>
    <mergeCell ref="F383:I383"/>
    <mergeCell ref="L383:M383"/>
    <mergeCell ref="N383:Q383"/>
    <mergeCell ref="F384:I384"/>
    <mergeCell ref="L384:M384"/>
    <mergeCell ref="N384:Q384"/>
    <mergeCell ref="F385:I385"/>
    <mergeCell ref="L385:M385"/>
    <mergeCell ref="N385:Q385"/>
    <mergeCell ref="F380:I380"/>
    <mergeCell ref="L380:M380"/>
    <mergeCell ref="N380:Q380"/>
    <mergeCell ref="F381:I381"/>
    <mergeCell ref="L381:M381"/>
    <mergeCell ref="N381:Q381"/>
    <mergeCell ref="F382:I382"/>
    <mergeCell ref="L382:M382"/>
    <mergeCell ref="N382:Q382"/>
    <mergeCell ref="F377:I377"/>
    <mergeCell ref="L377:M377"/>
    <mergeCell ref="N377:Q377"/>
    <mergeCell ref="F378:I378"/>
    <mergeCell ref="L378:M378"/>
    <mergeCell ref="N378:Q378"/>
    <mergeCell ref="F379:I379"/>
    <mergeCell ref="L379:M379"/>
    <mergeCell ref="N379:Q379"/>
    <mergeCell ref="F374:I374"/>
    <mergeCell ref="L374:M374"/>
    <mergeCell ref="N374:Q374"/>
    <mergeCell ref="F375:I375"/>
    <mergeCell ref="L375:M375"/>
    <mergeCell ref="N375:Q375"/>
    <mergeCell ref="F376:I376"/>
    <mergeCell ref="L376:M376"/>
    <mergeCell ref="N376:Q376"/>
    <mergeCell ref="F371:I371"/>
    <mergeCell ref="L371:M371"/>
    <mergeCell ref="N371:Q371"/>
    <mergeCell ref="F372:I372"/>
    <mergeCell ref="L372:M372"/>
    <mergeCell ref="N372:Q372"/>
    <mergeCell ref="F373:I373"/>
    <mergeCell ref="L373:M373"/>
    <mergeCell ref="N373:Q373"/>
    <mergeCell ref="F368:I368"/>
    <mergeCell ref="L368:M368"/>
    <mergeCell ref="N368:Q368"/>
    <mergeCell ref="F369:I369"/>
    <mergeCell ref="L369:M369"/>
    <mergeCell ref="N369:Q369"/>
    <mergeCell ref="F370:I370"/>
    <mergeCell ref="L370:M370"/>
    <mergeCell ref="N370:Q370"/>
    <mergeCell ref="F365:I365"/>
    <mergeCell ref="L365:M365"/>
    <mergeCell ref="N365:Q365"/>
    <mergeCell ref="F366:I366"/>
    <mergeCell ref="L366:M366"/>
    <mergeCell ref="N366:Q366"/>
    <mergeCell ref="F367:I367"/>
    <mergeCell ref="L367:M367"/>
    <mergeCell ref="N367:Q367"/>
    <mergeCell ref="F362:I362"/>
    <mergeCell ref="L362:M362"/>
    <mergeCell ref="N362:Q362"/>
    <mergeCell ref="F363:I363"/>
    <mergeCell ref="L363:M363"/>
    <mergeCell ref="N363:Q363"/>
    <mergeCell ref="F364:I364"/>
    <mergeCell ref="L364:M364"/>
    <mergeCell ref="N364:Q364"/>
    <mergeCell ref="F359:I359"/>
    <mergeCell ref="L359:M359"/>
    <mergeCell ref="N359:Q359"/>
    <mergeCell ref="F360:I360"/>
    <mergeCell ref="L360:M360"/>
    <mergeCell ref="N360:Q360"/>
    <mergeCell ref="F361:I361"/>
    <mergeCell ref="L361:M361"/>
    <mergeCell ref="N361:Q361"/>
    <mergeCell ref="F354:I354"/>
    <mergeCell ref="L354:M354"/>
    <mergeCell ref="N354:Q354"/>
    <mergeCell ref="F355:I355"/>
    <mergeCell ref="L355:M355"/>
    <mergeCell ref="N355:Q355"/>
    <mergeCell ref="F358:I358"/>
    <mergeCell ref="L358:M358"/>
    <mergeCell ref="N358:Q358"/>
    <mergeCell ref="F350:I350"/>
    <mergeCell ref="L350:M350"/>
    <mergeCell ref="N350:Q350"/>
    <mergeCell ref="F351:I351"/>
    <mergeCell ref="L351:M351"/>
    <mergeCell ref="N351:Q351"/>
    <mergeCell ref="F353:I353"/>
    <mergeCell ref="L353:M353"/>
    <mergeCell ref="N353:Q353"/>
    <mergeCell ref="F347:I347"/>
    <mergeCell ref="L347:M347"/>
    <mergeCell ref="N347:Q347"/>
    <mergeCell ref="F348:I348"/>
    <mergeCell ref="L348:M348"/>
    <mergeCell ref="N348:Q348"/>
    <mergeCell ref="F349:I349"/>
    <mergeCell ref="L349:M349"/>
    <mergeCell ref="N349:Q349"/>
    <mergeCell ref="F343:I343"/>
    <mergeCell ref="L343:M343"/>
    <mergeCell ref="N343:Q343"/>
    <mergeCell ref="F344:I344"/>
    <mergeCell ref="L344:M344"/>
    <mergeCell ref="N344:Q344"/>
    <mergeCell ref="F345:I345"/>
    <mergeCell ref="L345:M345"/>
    <mergeCell ref="N345:Q345"/>
    <mergeCell ref="F340:I340"/>
    <mergeCell ref="L340:M340"/>
    <mergeCell ref="N340:Q340"/>
    <mergeCell ref="F341:I341"/>
    <mergeCell ref="L341:M341"/>
    <mergeCell ref="N341:Q341"/>
    <mergeCell ref="F342:I342"/>
    <mergeCell ref="L342:M342"/>
    <mergeCell ref="N342:Q342"/>
    <mergeCell ref="F336:I336"/>
    <mergeCell ref="L336:M336"/>
    <mergeCell ref="N336:Q336"/>
    <mergeCell ref="F337:I337"/>
    <mergeCell ref="L337:M337"/>
    <mergeCell ref="N337:Q337"/>
    <mergeCell ref="F339:I339"/>
    <mergeCell ref="L339:M339"/>
    <mergeCell ref="N339:Q339"/>
    <mergeCell ref="N338:Q338"/>
    <mergeCell ref="F333:I333"/>
    <mergeCell ref="L333:M333"/>
    <mergeCell ref="N333:Q333"/>
    <mergeCell ref="F334:I334"/>
    <mergeCell ref="L334:M334"/>
    <mergeCell ref="N334:Q334"/>
    <mergeCell ref="F335:I335"/>
    <mergeCell ref="L335:M335"/>
    <mergeCell ref="N335:Q335"/>
    <mergeCell ref="F330:I330"/>
    <mergeCell ref="L330:M330"/>
    <mergeCell ref="N330:Q330"/>
    <mergeCell ref="F331:I331"/>
    <mergeCell ref="L331:M331"/>
    <mergeCell ref="N331:Q331"/>
    <mergeCell ref="F332:I332"/>
    <mergeCell ref="L332:M332"/>
    <mergeCell ref="N332:Q332"/>
    <mergeCell ref="F327:I327"/>
    <mergeCell ref="L327:M327"/>
    <mergeCell ref="N327:Q327"/>
    <mergeCell ref="F328:I328"/>
    <mergeCell ref="L328:M328"/>
    <mergeCell ref="N328:Q328"/>
    <mergeCell ref="F329:I329"/>
    <mergeCell ref="L329:M329"/>
    <mergeCell ref="N329:Q329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2:I312"/>
    <mergeCell ref="L312:M312"/>
    <mergeCell ref="N312:Q312"/>
    <mergeCell ref="F313:I313"/>
    <mergeCell ref="L313:M313"/>
    <mergeCell ref="N313:Q313"/>
    <mergeCell ref="F314:I314"/>
    <mergeCell ref="L314:M314"/>
    <mergeCell ref="N314:Q314"/>
    <mergeCell ref="F309:I309"/>
    <mergeCell ref="L309:M309"/>
    <mergeCell ref="N309:Q309"/>
    <mergeCell ref="F310:I310"/>
    <mergeCell ref="L310:M310"/>
    <mergeCell ref="N310:Q310"/>
    <mergeCell ref="F311:I311"/>
    <mergeCell ref="L311:M311"/>
    <mergeCell ref="N311:Q311"/>
    <mergeCell ref="F305:I305"/>
    <mergeCell ref="L305:M305"/>
    <mergeCell ref="N305:Q305"/>
    <mergeCell ref="F306:I306"/>
    <mergeCell ref="L306:M306"/>
    <mergeCell ref="N306:Q306"/>
    <mergeCell ref="F308:I308"/>
    <mergeCell ref="L308:M308"/>
    <mergeCell ref="N308:Q308"/>
    <mergeCell ref="N307:Q307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299:I299"/>
    <mergeCell ref="L299:M299"/>
    <mergeCell ref="N299:Q299"/>
    <mergeCell ref="F300:I300"/>
    <mergeCell ref="L300:M300"/>
    <mergeCell ref="N300:Q300"/>
    <mergeCell ref="F301:I301"/>
    <mergeCell ref="L301:M301"/>
    <mergeCell ref="N301:Q301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86:I286"/>
    <mergeCell ref="L286:M286"/>
    <mergeCell ref="N286:Q286"/>
    <mergeCell ref="F288:I288"/>
    <mergeCell ref="L288:M288"/>
    <mergeCell ref="N288:Q288"/>
    <mergeCell ref="F289:I289"/>
    <mergeCell ref="L289:M289"/>
    <mergeCell ref="N289:Q289"/>
    <mergeCell ref="N287:Q287"/>
    <mergeCell ref="F282:I282"/>
    <mergeCell ref="L282:M282"/>
    <mergeCell ref="N282:Q282"/>
    <mergeCell ref="F283:I283"/>
    <mergeCell ref="L283:M283"/>
    <mergeCell ref="N283:Q283"/>
    <mergeCell ref="F285:I285"/>
    <mergeCell ref="L285:M285"/>
    <mergeCell ref="N285:Q285"/>
    <mergeCell ref="N284:Q284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69:I269"/>
    <mergeCell ref="L269:M269"/>
    <mergeCell ref="N269:Q269"/>
    <mergeCell ref="F271:I271"/>
    <mergeCell ref="L271:M271"/>
    <mergeCell ref="N271:Q271"/>
    <mergeCell ref="F272:I272"/>
    <mergeCell ref="L272:M272"/>
    <mergeCell ref="N272:Q272"/>
    <mergeCell ref="N270:Q270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44:I244"/>
    <mergeCell ref="L244:M244"/>
    <mergeCell ref="N244:Q244"/>
    <mergeCell ref="F245:I245"/>
    <mergeCell ref="L245:M245"/>
    <mergeCell ref="N245:Q245"/>
    <mergeCell ref="F247:I247"/>
    <mergeCell ref="L247:M247"/>
    <mergeCell ref="N247:Q247"/>
    <mergeCell ref="N246:Q246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37:I237"/>
    <mergeCell ref="L237:M237"/>
    <mergeCell ref="N237:Q237"/>
    <mergeCell ref="F238:I238"/>
    <mergeCell ref="L238:M238"/>
    <mergeCell ref="N238:Q238"/>
    <mergeCell ref="F240:I240"/>
    <mergeCell ref="L240:M240"/>
    <mergeCell ref="N240:Q240"/>
    <mergeCell ref="N239:Q239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27:I227"/>
    <mergeCell ref="L227:M227"/>
    <mergeCell ref="N227:Q227"/>
    <mergeCell ref="F229:I229"/>
    <mergeCell ref="L229:M229"/>
    <mergeCell ref="N229:Q229"/>
    <mergeCell ref="F230:I230"/>
    <mergeCell ref="L230:M230"/>
    <mergeCell ref="N230:Q230"/>
    <mergeCell ref="N228:Q228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0:I220"/>
    <mergeCell ref="L220:M220"/>
    <mergeCell ref="N220:Q220"/>
    <mergeCell ref="F222:I222"/>
    <mergeCell ref="L222:M222"/>
    <mergeCell ref="N222:Q222"/>
    <mergeCell ref="F223:I223"/>
    <mergeCell ref="L223:M223"/>
    <mergeCell ref="N223:Q223"/>
    <mergeCell ref="N221:Q221"/>
    <mergeCell ref="F216:I216"/>
    <mergeCell ref="L216:M216"/>
    <mergeCell ref="N216:Q216"/>
    <mergeCell ref="F218:I218"/>
    <mergeCell ref="L218:M218"/>
    <mergeCell ref="N218:Q218"/>
    <mergeCell ref="F219:I219"/>
    <mergeCell ref="L219:M219"/>
    <mergeCell ref="N219:Q219"/>
    <mergeCell ref="N217:Q217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03:I203"/>
    <mergeCell ref="L203:M203"/>
    <mergeCell ref="N203:Q203"/>
    <mergeCell ref="F204:I204"/>
    <mergeCell ref="L204:M204"/>
    <mergeCell ref="N204:Q204"/>
    <mergeCell ref="F206:I206"/>
    <mergeCell ref="L206:M206"/>
    <mergeCell ref="N206:Q206"/>
    <mergeCell ref="N205:Q205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194:I194"/>
    <mergeCell ref="L194:M194"/>
    <mergeCell ref="N194:Q194"/>
    <mergeCell ref="F196:I196"/>
    <mergeCell ref="L196:M196"/>
    <mergeCell ref="N196:Q196"/>
    <mergeCell ref="F199:I199"/>
    <mergeCell ref="L199:M199"/>
    <mergeCell ref="N199:Q199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69:I169"/>
    <mergeCell ref="L169:M169"/>
    <mergeCell ref="N169:Q169"/>
    <mergeCell ref="F170:I170"/>
    <mergeCell ref="L170:M170"/>
    <mergeCell ref="N170:Q170"/>
    <mergeCell ref="F172:I172"/>
    <mergeCell ref="L172:M172"/>
    <mergeCell ref="N172:Q172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0:I150"/>
    <mergeCell ref="L150:M150"/>
    <mergeCell ref="N150:Q150"/>
    <mergeCell ref="F152:I152"/>
    <mergeCell ref="L152:M152"/>
    <mergeCell ref="N152:Q152"/>
    <mergeCell ref="F153:I153"/>
    <mergeCell ref="L153:M153"/>
    <mergeCell ref="N153:Q153"/>
    <mergeCell ref="F146:I146"/>
    <mergeCell ref="L146:M146"/>
    <mergeCell ref="N146:Q146"/>
    <mergeCell ref="F147:I147"/>
    <mergeCell ref="L147:M147"/>
    <mergeCell ref="N147:Q147"/>
    <mergeCell ref="F149:I149"/>
    <mergeCell ref="L149:M149"/>
    <mergeCell ref="N149:Q149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L123:Q123"/>
    <mergeCell ref="C129:Q129"/>
    <mergeCell ref="F131:P131"/>
    <mergeCell ref="F132:P132"/>
    <mergeCell ref="M134:P134"/>
    <mergeCell ref="M136:Q136"/>
    <mergeCell ref="M137:Q137"/>
    <mergeCell ref="F139:I139"/>
    <mergeCell ref="L139:M139"/>
    <mergeCell ref="N139:Q139"/>
    <mergeCell ref="D117:H117"/>
    <mergeCell ref="N117:Q117"/>
    <mergeCell ref="D118:H118"/>
    <mergeCell ref="N118:Q118"/>
    <mergeCell ref="D119:H119"/>
    <mergeCell ref="N119:Q119"/>
    <mergeCell ref="D120:H120"/>
    <mergeCell ref="N120:Q120"/>
    <mergeCell ref="N121:Q121"/>
    <mergeCell ref="N107:Q107"/>
    <mergeCell ref="N108:Q108"/>
    <mergeCell ref="N109:Q109"/>
    <mergeCell ref="N110:Q110"/>
    <mergeCell ref="N111:Q111"/>
    <mergeCell ref="N112:Q112"/>
    <mergeCell ref="N113:Q113"/>
    <mergeCell ref="N115:Q115"/>
    <mergeCell ref="D116:H116"/>
    <mergeCell ref="N116:Q116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ácia rozpočtu"/>
    <hyperlink ref="L1" location="C139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01 - SO 01 Kultúrny dom</vt:lpstr>
      <vt:lpstr>'01 - SO 01 Kultúrny dom'!Názvy_tlače</vt:lpstr>
      <vt:lpstr>'Rekapitulácia stavby'!Názvy_tlače</vt:lpstr>
      <vt:lpstr>'01 - SO 01 Kultúrny dom'!Oblasť_tlače</vt:lpstr>
      <vt:lpstr>'Rekapitulácia stavby'!Oblasť_tlače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Sirotiak</dc:creator>
  <cp:lastModifiedBy>Vladko</cp:lastModifiedBy>
  <dcterms:created xsi:type="dcterms:W3CDTF">2017-05-09T11:21:56Z</dcterms:created>
  <dcterms:modified xsi:type="dcterms:W3CDTF">2017-05-19T06:04:00Z</dcterms:modified>
</cp:coreProperties>
</file>